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A1F39EA4-2214-4127-9543-73CF9D9D0B55}" xr6:coauthVersionLast="47" xr6:coauthVersionMax="47" xr10:uidLastSave="{00000000-0000-0000-0000-000000000000}"/>
  <bookViews>
    <workbookView xWindow="1224" yWindow="1956" windowWidth="12420" windowHeight="8964" xr2:uid="{3E6FCDD0-DE63-4EE5-9EBC-57C9E2DD3492}"/>
  </bookViews>
  <sheets>
    <sheet name="18,19" sheetId="1" r:id="rId1"/>
    <sheet name="20,21" sheetId="2" r:id="rId2"/>
    <sheet name="22,23" sheetId="3" r:id="rId3"/>
    <sheet name="24,25" sheetId="4" r:id="rId4"/>
    <sheet name="26,27" sheetId="5" r:id="rId5"/>
  </sheets>
  <definedNames>
    <definedName name="_xlnm.Print_Area" localSheetId="0">'18,19'!$A$1:$AV$56</definedName>
    <definedName name="_xlnm.Print_Area" localSheetId="1">'20,21'!$A$1:$AA$46</definedName>
    <definedName name="_xlnm.Print_Area" localSheetId="2">'22,23'!$A$1:$AS$43</definedName>
    <definedName name="_xlnm.Print_Area" localSheetId="3">'24,25'!$A$1:$AN$36</definedName>
    <definedName name="_xlnm.Print_Area" localSheetId="4">'26,27'!$A$1:$AK$41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5" l="1"/>
  <c r="AG7" i="5" s="1"/>
  <c r="E8" i="5"/>
  <c r="AG8" i="5" s="1"/>
  <c r="E9" i="5"/>
  <c r="AG9" i="5" s="1"/>
  <c r="E10" i="5"/>
  <c r="AG10" i="5" s="1"/>
  <c r="E11" i="5"/>
  <c r="AG11" i="5" s="1"/>
  <c r="E12" i="5"/>
  <c r="AG12" i="5" s="1"/>
  <c r="E13" i="5"/>
  <c r="AG13" i="5" s="1"/>
  <c r="E14" i="5"/>
  <c r="AG14" i="5" s="1"/>
  <c r="E15" i="5"/>
  <c r="AG15" i="5" s="1"/>
  <c r="E16" i="5"/>
  <c r="AG16" i="5" s="1"/>
  <c r="I17" i="5"/>
  <c r="Q17" i="5"/>
  <c r="E17" i="5" s="1"/>
  <c r="E18" i="5"/>
  <c r="AG18" i="5" s="1"/>
  <c r="E19" i="5"/>
  <c r="AG19" i="5" s="1"/>
  <c r="E28" i="5"/>
  <c r="E29" i="5"/>
  <c r="AF29" i="5"/>
  <c r="E30" i="5"/>
  <c r="AF30" i="5"/>
  <c r="E31" i="5"/>
  <c r="AF31" i="5"/>
  <c r="E32" i="5"/>
  <c r="AF32" i="5"/>
  <c r="E33" i="5"/>
  <c r="AF33" i="5"/>
  <c r="E34" i="5"/>
  <c r="AF34" i="5"/>
  <c r="E35" i="5"/>
  <c r="AF35" i="5"/>
  <c r="E36" i="5"/>
  <c r="E37" i="5"/>
  <c r="E38" i="5"/>
  <c r="E39" i="5"/>
  <c r="F19" i="4"/>
  <c r="F20" i="4"/>
  <c r="F21" i="4"/>
  <c r="F22" i="4"/>
  <c r="F23" i="4"/>
  <c r="F24" i="4"/>
  <c r="F25" i="4"/>
  <c r="F26" i="4"/>
  <c r="F27" i="4"/>
  <c r="F31" i="4"/>
  <c r="F33" i="4"/>
  <c r="J7" i="3"/>
  <c r="N7" i="3"/>
  <c r="R7" i="3"/>
  <c r="V7" i="3"/>
  <c r="Z7" i="3"/>
  <c r="AD7" i="3"/>
  <c r="AH7" i="3"/>
  <c r="AL7" i="3"/>
  <c r="AP7" i="3"/>
  <c r="J13" i="3"/>
  <c r="AH13" i="3"/>
  <c r="AL13" i="3"/>
  <c r="J14" i="3"/>
  <c r="AH14" i="3"/>
  <c r="J15" i="3"/>
  <c r="AH15" i="3"/>
  <c r="AH16" i="3"/>
  <c r="F29" i="3"/>
  <c r="N29" i="3"/>
  <c r="R29" i="3"/>
  <c r="V29" i="3"/>
  <c r="AD29" i="3"/>
  <c r="AL29" i="3"/>
  <c r="AH35" i="3"/>
  <c r="AL35" i="3"/>
  <c r="AH36" i="3"/>
  <c r="AH37" i="3"/>
  <c r="H8" i="2"/>
  <c r="J8" i="2"/>
  <c r="L8" i="2"/>
  <c r="N8" i="2"/>
  <c r="R8" i="2"/>
  <c r="T8" i="2"/>
  <c r="V8" i="2"/>
  <c r="X8" i="2"/>
  <c r="Z8" i="2"/>
  <c r="F9" i="2"/>
  <c r="D9" i="2" s="1"/>
  <c r="J9" i="2"/>
  <c r="P9" i="2"/>
  <c r="F10" i="2"/>
  <c r="D10" i="2" s="1"/>
  <c r="J10" i="2"/>
  <c r="P10" i="2"/>
  <c r="P8" i="2" s="1"/>
  <c r="F11" i="2"/>
  <c r="D11" i="2" s="1"/>
  <c r="J11" i="2"/>
  <c r="P11" i="2"/>
  <c r="F13" i="2"/>
  <c r="D13" i="2" s="1"/>
  <c r="J13" i="2"/>
  <c r="P13" i="2"/>
  <c r="H14" i="2"/>
  <c r="L14" i="2"/>
  <c r="N14" i="2"/>
  <c r="R14" i="2"/>
  <c r="T14" i="2"/>
  <c r="V14" i="2"/>
  <c r="F15" i="2"/>
  <c r="J15" i="2"/>
  <c r="J14" i="2" s="1"/>
  <c r="P15" i="2"/>
  <c r="P14" i="2" s="1"/>
  <c r="X15" i="2"/>
  <c r="X14" i="2" s="1"/>
  <c r="Z15" i="2"/>
  <c r="Z14" i="2" s="1"/>
  <c r="J16" i="2"/>
  <c r="F16" i="2" s="1"/>
  <c r="D16" i="2" s="1"/>
  <c r="P16" i="2"/>
  <c r="X16" i="2"/>
  <c r="Z16" i="2"/>
  <c r="D17" i="2"/>
  <c r="F17" i="2"/>
  <c r="J17" i="2"/>
  <c r="P17" i="2"/>
  <c r="X17" i="2"/>
  <c r="Z17" i="2"/>
  <c r="H18" i="2"/>
  <c r="L18" i="2"/>
  <c r="N18" i="2"/>
  <c r="R18" i="2"/>
  <c r="T18" i="2"/>
  <c r="V18" i="2"/>
  <c r="X18" i="2"/>
  <c r="Z18" i="2"/>
  <c r="J19" i="2"/>
  <c r="F19" i="2" s="1"/>
  <c r="P19" i="2"/>
  <c r="P18" i="2" s="1"/>
  <c r="F20" i="2"/>
  <c r="D20" i="2" s="1"/>
  <c r="J20" i="2"/>
  <c r="J18" i="2" s="1"/>
  <c r="P20" i="2"/>
  <c r="J21" i="2"/>
  <c r="F21" i="2" s="1"/>
  <c r="D21" i="2" s="1"/>
  <c r="P21" i="2"/>
  <c r="F31" i="2"/>
  <c r="H31" i="2"/>
  <c r="J31" i="2"/>
  <c r="L31" i="2"/>
  <c r="N31" i="2"/>
  <c r="P31" i="2"/>
  <c r="R31" i="2"/>
  <c r="T31" i="2"/>
  <c r="V31" i="2"/>
  <c r="X31" i="2"/>
  <c r="Z31" i="2"/>
  <c r="D32" i="2"/>
  <c r="D31" i="2" s="1"/>
  <c r="D33" i="2"/>
  <c r="D34" i="2"/>
  <c r="D35" i="2"/>
  <c r="D36" i="2"/>
  <c r="F37" i="2"/>
  <c r="H37" i="2"/>
  <c r="P37" i="2"/>
  <c r="T37" i="2"/>
  <c r="H38" i="2"/>
  <c r="D38" i="2" s="1"/>
  <c r="J38" i="2"/>
  <c r="J37" i="2" s="1"/>
  <c r="L38" i="2"/>
  <c r="L37" i="2" s="1"/>
  <c r="N38" i="2"/>
  <c r="N37" i="2" s="1"/>
  <c r="P38" i="2"/>
  <c r="R38" i="2"/>
  <c r="R37" i="2" s="1"/>
  <c r="T38" i="2"/>
  <c r="V38" i="2"/>
  <c r="X38" i="2"/>
  <c r="J39" i="2"/>
  <c r="L39" i="2"/>
  <c r="N39" i="2"/>
  <c r="P39" i="2"/>
  <c r="R39" i="2"/>
  <c r="T39" i="2"/>
  <c r="V39" i="2"/>
  <c r="X39" i="2"/>
  <c r="D39" i="2" s="1"/>
  <c r="J40" i="2"/>
  <c r="D40" i="2" s="1"/>
  <c r="L40" i="2"/>
  <c r="N40" i="2"/>
  <c r="P40" i="2"/>
  <c r="R40" i="2"/>
  <c r="T40" i="2"/>
  <c r="V40" i="2"/>
  <c r="V37" i="2" s="1"/>
  <c r="X40" i="2"/>
  <c r="Z40" i="2"/>
  <c r="Z37" i="2" s="1"/>
  <c r="F41" i="2"/>
  <c r="D41" i="2" s="1"/>
  <c r="H41" i="2"/>
  <c r="J41" i="2"/>
  <c r="L41" i="2"/>
  <c r="N41" i="2"/>
  <c r="P41" i="2"/>
  <c r="R41" i="2"/>
  <c r="T41" i="2"/>
  <c r="V41" i="2"/>
  <c r="X41" i="2"/>
  <c r="Z41" i="2"/>
  <c r="D42" i="2"/>
  <c r="D43" i="2"/>
  <c r="D44" i="2"/>
  <c r="M7" i="1"/>
  <c r="Q7" i="1"/>
  <c r="U7" i="1"/>
  <c r="Y7" i="1"/>
  <c r="AC7" i="1"/>
  <c r="AG7" i="1"/>
  <c r="F7" i="1" s="1"/>
  <c r="AK7" i="1"/>
  <c r="AO7" i="1"/>
  <c r="AS7" i="1"/>
  <c r="F8" i="1"/>
  <c r="M10" i="1"/>
  <c r="Q10" i="1"/>
  <c r="U10" i="1"/>
  <c r="Y10" i="1"/>
  <c r="AC10" i="1"/>
  <c r="AG10" i="1"/>
  <c r="AK10" i="1"/>
  <c r="AO10" i="1"/>
  <c r="F10" i="1" s="1"/>
  <c r="J11" i="1"/>
  <c r="J9" i="1" s="1"/>
  <c r="M11" i="1"/>
  <c r="M9" i="1" s="1"/>
  <c r="Q11" i="1"/>
  <c r="U11" i="1"/>
  <c r="Y11" i="1"/>
  <c r="AC11" i="1"/>
  <c r="AG11" i="1"/>
  <c r="AK11" i="1"/>
  <c r="AO11" i="1"/>
  <c r="J12" i="1"/>
  <c r="F12" i="1" s="1"/>
  <c r="Q12" i="1"/>
  <c r="U12" i="1"/>
  <c r="Y12" i="1"/>
  <c r="AC12" i="1"/>
  <c r="AG12" i="1"/>
  <c r="AK12" i="1"/>
  <c r="AO12" i="1"/>
  <c r="J23" i="1"/>
  <c r="F23" i="1" s="1"/>
  <c r="M23" i="1"/>
  <c r="P23" i="1"/>
  <c r="S23" i="1"/>
  <c r="V23" i="1"/>
  <c r="Y23" i="1"/>
  <c r="AB23" i="1"/>
  <c r="AE23" i="1"/>
  <c r="AH23" i="1"/>
  <c r="AK23" i="1"/>
  <c r="AN23" i="1"/>
  <c r="AQ23" i="1"/>
  <c r="AT23" i="1"/>
  <c r="F24" i="1"/>
  <c r="F25" i="1"/>
  <c r="F26" i="1"/>
  <c r="F27" i="1"/>
  <c r="F28" i="1"/>
  <c r="AT28" i="1"/>
  <c r="J29" i="1"/>
  <c r="M29" i="1"/>
  <c r="P29" i="1"/>
  <c r="S29" i="1"/>
  <c r="V29" i="1"/>
  <c r="Y29" i="1"/>
  <c r="AB29" i="1"/>
  <c r="AE29" i="1"/>
  <c r="AH29" i="1"/>
  <c r="AK29" i="1"/>
  <c r="AN29" i="1"/>
  <c r="AQ29" i="1"/>
  <c r="AT29" i="1"/>
  <c r="F30" i="1"/>
  <c r="F31" i="1"/>
  <c r="F32" i="1"/>
  <c r="F29" i="1" s="1"/>
  <c r="P33" i="1"/>
  <c r="S33" i="1"/>
  <c r="V33" i="1"/>
  <c r="Y33" i="1"/>
  <c r="AB33" i="1"/>
  <c r="AE33" i="1"/>
  <c r="AH33" i="1"/>
  <c r="AK33" i="1"/>
  <c r="AN33" i="1"/>
  <c r="AQ33" i="1"/>
  <c r="AT33" i="1"/>
  <c r="F34" i="1"/>
  <c r="F33" i="1" s="1"/>
  <c r="F35" i="1"/>
  <c r="F36" i="1"/>
  <c r="F9" i="1" l="1"/>
  <c r="F14" i="2"/>
  <c r="AG17" i="5"/>
  <c r="F18" i="2"/>
  <c r="D19" i="2"/>
  <c r="D18" i="2" s="1"/>
  <c r="D8" i="2"/>
  <c r="F11" i="1"/>
  <c r="F8" i="2"/>
  <c r="D15" i="2"/>
  <c r="D14" i="2" s="1"/>
  <c r="X37" i="2"/>
  <c r="D37" i="2" s="1"/>
</calcChain>
</file>

<file path=xl/sharedStrings.xml><?xml version="1.0" encoding="utf-8"?>
<sst xmlns="http://schemas.openxmlformats.org/spreadsheetml/2006/main" count="451" uniqueCount="182">
  <si>
    <t>資料：農林水産省「農林業センサス」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2"/>
  </si>
  <si>
    <t>代替として主副業別農家数とする旨があるため、それに変更とする</t>
    <rPh sb="0" eb="2">
      <t>ダイタイ</t>
    </rPh>
    <rPh sb="5" eb="8">
      <t>シュフクギョウ</t>
    </rPh>
    <rPh sb="8" eb="9">
      <t>ベツ</t>
    </rPh>
    <rPh sb="9" eb="11">
      <t>ノウカ</t>
    </rPh>
    <rPh sb="11" eb="12">
      <t>スウ</t>
    </rPh>
    <rPh sb="15" eb="16">
      <t>ムネ</t>
    </rPh>
    <rPh sb="25" eb="27">
      <t>ヘンコウ</t>
    </rPh>
    <phoneticPr fontId="2"/>
  </si>
  <si>
    <t>【追記】</t>
    <rPh sb="1" eb="3">
      <t>ツイキ</t>
    </rPh>
    <phoneticPr fontId="2"/>
  </si>
  <si>
    <t>秋芳地域</t>
    <rPh sb="0" eb="1">
      <t>シュウホウ</t>
    </rPh>
    <rPh sb="1" eb="3">
      <t>チイキ</t>
    </rPh>
    <phoneticPr fontId="2"/>
  </si>
  <si>
    <t>美東地域</t>
    <rPh sb="0" eb="1">
      <t>ミトウ</t>
    </rPh>
    <rPh sb="1" eb="3">
      <t>チイキ</t>
    </rPh>
    <phoneticPr fontId="2"/>
  </si>
  <si>
    <t>※2020年農林業センサス第1巻都道府県別統計書は、令和3年12月頃に発刊予定</t>
    <rPh sb="5" eb="6">
      <t>ネン</t>
    </rPh>
    <rPh sb="6" eb="9">
      <t>ノウリンギョウ</t>
    </rPh>
    <rPh sb="13" eb="14">
      <t>ダイ</t>
    </rPh>
    <rPh sb="15" eb="16">
      <t>カン</t>
    </rPh>
    <rPh sb="16" eb="20">
      <t>トドウフケン</t>
    </rPh>
    <rPh sb="20" eb="21">
      <t>ベツ</t>
    </rPh>
    <rPh sb="21" eb="24">
      <t>トウケイショ</t>
    </rPh>
    <rPh sb="26" eb="28">
      <t>レイワ</t>
    </rPh>
    <rPh sb="29" eb="30">
      <t>ネン</t>
    </rPh>
    <rPh sb="32" eb="33">
      <t>ガツ</t>
    </rPh>
    <rPh sb="33" eb="34">
      <t>コロ</t>
    </rPh>
    <rPh sb="35" eb="37">
      <t>ハッカン</t>
    </rPh>
    <rPh sb="37" eb="39">
      <t>ヨテイ</t>
    </rPh>
    <phoneticPr fontId="2"/>
  </si>
  <si>
    <t>美祢地域</t>
    <rPh sb="0" eb="1">
      <t>ミネ</t>
    </rPh>
    <rPh sb="1" eb="3">
      <t>チイキ</t>
    </rPh>
    <phoneticPr fontId="2"/>
  </si>
  <si>
    <t>令和2年</t>
    <rPh sb="0" eb="1">
      <t>レイワ</t>
    </rPh>
    <rPh sb="2" eb="3">
      <t>ネン</t>
    </rPh>
    <phoneticPr fontId="2"/>
  </si>
  <si>
    <t>農林業センサス/○○年農林業センサス/確報/第1巻 都道府県別統計書/35 山口県/3 販売農家/…/2 専兼業農家数</t>
    <rPh sb="0" eb="3">
      <t>ノウリンギョウ</t>
    </rPh>
    <rPh sb="10" eb="11">
      <t>ネン</t>
    </rPh>
    <rPh sb="11" eb="14">
      <t>ノウリンギョウ</t>
    </rPh>
    <rPh sb="19" eb="21">
      <t>カクホウ</t>
    </rPh>
    <rPh sb="22" eb="23">
      <t>ダイ</t>
    </rPh>
    <rPh sb="24" eb="25">
      <t>カン</t>
    </rPh>
    <rPh sb="26" eb="30">
      <t>トドウフケン</t>
    </rPh>
    <rPh sb="30" eb="31">
      <t>ベツ</t>
    </rPh>
    <rPh sb="31" eb="34">
      <t>トウケイショ</t>
    </rPh>
    <rPh sb="38" eb="41">
      <t>ヤマグチケン</t>
    </rPh>
    <rPh sb="44" eb="46">
      <t>ハンバイ</t>
    </rPh>
    <rPh sb="46" eb="48">
      <t>ノウカ</t>
    </rPh>
    <rPh sb="53" eb="54">
      <t>セン</t>
    </rPh>
    <rPh sb="54" eb="56">
      <t>ケンギョウ</t>
    </rPh>
    <rPh sb="56" eb="58">
      <t>ノウカ</t>
    </rPh>
    <rPh sb="58" eb="59">
      <t>スウ</t>
    </rPh>
    <phoneticPr fontId="2"/>
  </si>
  <si>
    <t>平成27年</t>
    <rPh sb="0" eb="2">
      <t>ヘイセイ</t>
    </rPh>
    <rPh sb="4" eb="5">
      <t>ネン</t>
    </rPh>
    <phoneticPr fontId="2"/>
  </si>
  <si>
    <t>e-stat</t>
    <phoneticPr fontId="2"/>
  </si>
  <si>
    <t>【参照】</t>
    <rPh sb="1" eb="3">
      <t>サンショウ</t>
    </rPh>
    <phoneticPr fontId="2"/>
  </si>
  <si>
    <t>65歳未満の農業専従者がいる</t>
    <rPh sb="2" eb="3">
      <t>サイ</t>
    </rPh>
    <rPh sb="3" eb="5">
      <t>ミマン</t>
    </rPh>
    <rPh sb="6" eb="8">
      <t>ノウギョウ</t>
    </rPh>
    <rPh sb="8" eb="11">
      <t>センジュウシャ</t>
    </rPh>
    <phoneticPr fontId="2"/>
  </si>
  <si>
    <t>副業的農家</t>
    <rPh sb="0" eb="3">
      <t>フクギョウテキ</t>
    </rPh>
    <rPh sb="3" eb="5">
      <t>ノウカ</t>
    </rPh>
    <phoneticPr fontId="2"/>
  </si>
  <si>
    <t>準主業農家</t>
    <rPh sb="0" eb="1">
      <t>ジュン</t>
    </rPh>
    <rPh sb="1" eb="3">
      <t>シュギョウ</t>
    </rPh>
    <rPh sb="3" eb="5">
      <t>ノウカ</t>
    </rPh>
    <phoneticPr fontId="2"/>
  </si>
  <si>
    <t>主業農家</t>
    <rPh sb="0" eb="2">
      <t>シュギョウ</t>
    </rPh>
    <rPh sb="2" eb="4">
      <t>ノウカ</t>
    </rPh>
    <phoneticPr fontId="2"/>
  </si>
  <si>
    <t>計</t>
    <rPh sb="0" eb="1">
      <t>ケイ</t>
    </rPh>
    <phoneticPr fontId="2"/>
  </si>
  <si>
    <t>年　次</t>
    <rPh sb="0" eb="1">
      <t>トシ</t>
    </rPh>
    <rPh sb="2" eb="3">
      <t>ツギ</t>
    </rPh>
    <phoneticPr fontId="2"/>
  </si>
  <si>
    <t>（各年2月1日）</t>
    <rPh sb="1" eb="3">
      <t>カクネン</t>
    </rPh>
    <rPh sb="4" eb="5">
      <t>ガツ</t>
    </rPh>
    <rPh sb="6" eb="7">
      <t>ニチ</t>
    </rPh>
    <phoneticPr fontId="2"/>
  </si>
  <si>
    <t>（単位：戸）</t>
    <rPh sb="1" eb="3">
      <t>タンイ</t>
    </rPh>
    <rPh sb="4" eb="5">
      <t>コ</t>
    </rPh>
    <phoneticPr fontId="2"/>
  </si>
  <si>
    <t xml:space="preserve"> １９．主副業別農家数</t>
    <rPh sb="4" eb="5">
      <t>オモ</t>
    </rPh>
    <rPh sb="5" eb="7">
      <t>フクギョウ</t>
    </rPh>
    <rPh sb="7" eb="8">
      <t>ベツ</t>
    </rPh>
    <rPh sb="8" eb="10">
      <t>ノウカ</t>
    </rPh>
    <rPh sb="10" eb="11">
      <t>スウ</t>
    </rPh>
    <phoneticPr fontId="2"/>
  </si>
  <si>
    <t>　（注）・「農家就業人口」とは自営農業に主として従事した世帯員数のこと。</t>
    <rPh sb="2" eb="3">
      <t>チュウ</t>
    </rPh>
    <rPh sb="15" eb="17">
      <t>ジエイ</t>
    </rPh>
    <phoneticPr fontId="2"/>
  </si>
  <si>
    <t>　資料：農林水産省「農林業センサス」</t>
    <rPh sb="1" eb="3">
      <t>シリョウ</t>
    </rPh>
    <rPh sb="4" eb="6">
      <t>ノウリン</t>
    </rPh>
    <rPh sb="6" eb="8">
      <t>スイサン</t>
    </rPh>
    <rPh sb="8" eb="9">
      <t>ショウ</t>
    </rPh>
    <rPh sb="10" eb="13">
      <t>ノウリンギョウ</t>
    </rPh>
    <phoneticPr fontId="2"/>
  </si>
  <si>
    <t>-</t>
    <phoneticPr fontId="2"/>
  </si>
  <si>
    <t>平成22年</t>
    <rPh sb="0" eb="2">
      <t>ヘイセイ</t>
    </rPh>
    <rPh sb="4" eb="5">
      <t>ネン</t>
    </rPh>
    <phoneticPr fontId="2"/>
  </si>
  <si>
    <t>秋芳</t>
    <rPh sb="0" eb="2">
      <t>シュウホウ</t>
    </rPh>
    <phoneticPr fontId="2"/>
  </si>
  <si>
    <t>美東</t>
    <rPh sb="0" eb="2">
      <t>ミトウ</t>
    </rPh>
    <phoneticPr fontId="2"/>
  </si>
  <si>
    <t>美祢</t>
    <rPh sb="0" eb="2">
      <t>ミネ</t>
    </rPh>
    <phoneticPr fontId="2"/>
  </si>
  <si>
    <t>平成17年</t>
    <rPh sb="0" eb="2">
      <t>ヘイセイ</t>
    </rPh>
    <rPh sb="4" eb="5">
      <t>ネン</t>
    </rPh>
    <phoneticPr fontId="2"/>
  </si>
  <si>
    <t>19歳</t>
    <rPh sb="2" eb="3">
      <t>サイ</t>
    </rPh>
    <phoneticPr fontId="2"/>
  </si>
  <si>
    <t>農林業センサス/○○年農林業センサス/確報/第1巻 都道府県別統計書/35 山口県/3 販売農家/…/年齢別農業就業人口（自営農業に主として従事した世帯委員数）</t>
    <rPh sb="0" eb="3">
      <t>ノウリンギョウ</t>
    </rPh>
    <rPh sb="10" eb="11">
      <t>ネン</t>
    </rPh>
    <rPh sb="11" eb="14">
      <t>ノウリンギョウ</t>
    </rPh>
    <rPh sb="19" eb="21">
      <t>カクホウ</t>
    </rPh>
    <rPh sb="22" eb="23">
      <t>ダイ</t>
    </rPh>
    <rPh sb="24" eb="25">
      <t>カン</t>
    </rPh>
    <rPh sb="26" eb="30">
      <t>トドウフケン</t>
    </rPh>
    <rPh sb="30" eb="31">
      <t>ベツ</t>
    </rPh>
    <rPh sb="31" eb="34">
      <t>トウケイショ</t>
    </rPh>
    <rPh sb="38" eb="41">
      <t>ヤマグチケン</t>
    </rPh>
    <rPh sb="44" eb="46">
      <t>ハンバイ</t>
    </rPh>
    <rPh sb="46" eb="48">
      <t>ノウカ</t>
    </rPh>
    <rPh sb="51" eb="53">
      <t>ネンレイ</t>
    </rPh>
    <rPh sb="53" eb="54">
      <t>ベツ</t>
    </rPh>
    <rPh sb="54" eb="56">
      <t>ノウギョウ</t>
    </rPh>
    <rPh sb="56" eb="58">
      <t>シュウギョウ</t>
    </rPh>
    <rPh sb="58" eb="60">
      <t>ジンコウ</t>
    </rPh>
    <rPh sb="61" eb="63">
      <t>ジエイ</t>
    </rPh>
    <rPh sb="63" eb="65">
      <t>ノウギョウ</t>
    </rPh>
    <rPh sb="66" eb="67">
      <t>シュ</t>
    </rPh>
    <rPh sb="70" eb="72">
      <t>ジュウジ</t>
    </rPh>
    <rPh sb="74" eb="76">
      <t>セタイ</t>
    </rPh>
    <rPh sb="76" eb="79">
      <t>イインスウ</t>
    </rPh>
    <phoneticPr fontId="2"/>
  </si>
  <si>
    <t>～</t>
    <phoneticPr fontId="2"/>
  </si>
  <si>
    <t>75歳
以上</t>
    <rPh sb="2" eb="3">
      <t>サイ</t>
    </rPh>
    <rPh sb="4" eb="6">
      <t>イジョウ</t>
    </rPh>
    <phoneticPr fontId="2"/>
  </si>
  <si>
    <t>（単位：人）</t>
    <rPh sb="1" eb="3">
      <t>タンイ</t>
    </rPh>
    <rPh sb="4" eb="5">
      <t>ヒト</t>
    </rPh>
    <phoneticPr fontId="2"/>
  </si>
  <si>
    <t>１８．年齢別の農業就業人口</t>
    <rPh sb="3" eb="6">
      <t>ネンレイベツ</t>
    </rPh>
    <rPh sb="7" eb="9">
      <t>ノウギョウ</t>
    </rPh>
    <rPh sb="9" eb="11">
      <t>シュウギョウ</t>
    </rPh>
    <rPh sb="11" eb="13">
      <t>ジンコウ</t>
    </rPh>
    <phoneticPr fontId="2"/>
  </si>
  <si>
    <t>農林業</t>
    <rPh sb="0" eb="1">
      <t>ノウ</t>
    </rPh>
    <rPh sb="1" eb="2">
      <t>ハヤシ</t>
    </rPh>
    <rPh sb="2" eb="3">
      <t>ギョウ</t>
    </rPh>
    <phoneticPr fontId="2"/>
  </si>
  <si>
    <r>
      <t>　（注）・平成17年数値は旧市町（</t>
    </r>
    <r>
      <rPr>
        <sz val="9"/>
        <rFont val="ＭＳ 明朝"/>
        <family val="1"/>
        <charset val="128"/>
      </rPr>
      <t>旧美祢市、旧美東町、旧秋芳町</t>
    </r>
    <r>
      <rPr>
        <sz val="11"/>
        <rFont val="ＭＳ 明朝"/>
        <family val="1"/>
        <charset val="128"/>
      </rPr>
      <t>）の合計値を記載。</t>
    </r>
    <rPh sb="2" eb="3">
      <t>チュウ</t>
    </rPh>
    <rPh sb="5" eb="7">
      <t>ヘイセイ</t>
    </rPh>
    <rPh sb="9" eb="10">
      <t>ネン</t>
    </rPh>
    <rPh sb="10" eb="12">
      <t>スウチ</t>
    </rPh>
    <rPh sb="13" eb="14">
      <t>キュウ</t>
    </rPh>
    <rPh sb="14" eb="16">
      <t>シマチ</t>
    </rPh>
    <rPh sb="17" eb="18">
      <t>キュウ</t>
    </rPh>
    <rPh sb="18" eb="21">
      <t>ミネシ</t>
    </rPh>
    <rPh sb="22" eb="23">
      <t>キュウ</t>
    </rPh>
    <rPh sb="23" eb="26">
      <t>ミトウチョウ</t>
    </rPh>
    <rPh sb="27" eb="28">
      <t>キュウ</t>
    </rPh>
    <rPh sb="28" eb="31">
      <t>シュウホウチョウ</t>
    </rPh>
    <rPh sb="33" eb="36">
      <t>ゴウケイチ</t>
    </rPh>
    <rPh sb="37" eb="39">
      <t>キサイ</t>
    </rPh>
    <phoneticPr fontId="2"/>
  </si>
  <si>
    <t>10.0ha
以上</t>
    <rPh sb="7" eb="9">
      <t>イジョウ</t>
    </rPh>
    <phoneticPr fontId="2"/>
  </si>
  <si>
    <t>5.0～10.0</t>
    <phoneticPr fontId="2"/>
  </si>
  <si>
    <t>3.0～5.0</t>
    <phoneticPr fontId="2"/>
  </si>
  <si>
    <t>2.0～3.0</t>
    <phoneticPr fontId="2"/>
  </si>
  <si>
    <t>1.5～2.0</t>
    <phoneticPr fontId="2"/>
  </si>
  <si>
    <t>1.0～1.5</t>
    <phoneticPr fontId="2"/>
  </si>
  <si>
    <t>0.5～1.0</t>
    <phoneticPr fontId="2"/>
  </si>
  <si>
    <t>0.3～0.5</t>
    <phoneticPr fontId="2"/>
  </si>
  <si>
    <t>0.3ha未満</t>
    <rPh sb="5" eb="7">
      <t>ミマン</t>
    </rPh>
    <phoneticPr fontId="2"/>
  </si>
  <si>
    <t>経営耕地なし</t>
    <rPh sb="0" eb="2">
      <t>ケイエイ</t>
    </rPh>
    <rPh sb="2" eb="4">
      <t>コウチ</t>
    </rPh>
    <phoneticPr fontId="2"/>
  </si>
  <si>
    <t>合計</t>
    <rPh sb="0" eb="2">
      <t>ゴウケイ</t>
    </rPh>
    <phoneticPr fontId="2"/>
  </si>
  <si>
    <t xml:space="preserve"> ２５．経営耕地面積規模別農家数（販売農家）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ノウカ</t>
    </rPh>
    <rPh sb="15" eb="16">
      <t>スウ</t>
    </rPh>
    <rPh sb="17" eb="19">
      <t>ハンバイ</t>
    </rPh>
    <rPh sb="19" eb="21">
      <t>ノウカ</t>
    </rPh>
    <phoneticPr fontId="2"/>
  </si>
  <si>
    <t>　（注）・平成17年数値は旧市町（旧美祢市、旧美東町、旧秋芳町）の合計値を記載。</t>
    <rPh sb="2" eb="3">
      <t>チュウ</t>
    </rPh>
    <rPh sb="5" eb="7">
      <t>ヘイセイ</t>
    </rPh>
    <rPh sb="9" eb="10">
      <t>ネン</t>
    </rPh>
    <rPh sb="10" eb="12">
      <t>スウチ</t>
    </rPh>
    <rPh sb="13" eb="14">
      <t>キュウ</t>
    </rPh>
    <rPh sb="14" eb="16">
      <t>シマチ</t>
    </rPh>
    <rPh sb="17" eb="18">
      <t>キュウ</t>
    </rPh>
    <rPh sb="18" eb="21">
      <t>ミネシ</t>
    </rPh>
    <rPh sb="22" eb="23">
      <t>キュウ</t>
    </rPh>
    <rPh sb="23" eb="26">
      <t>ミトウチョウ</t>
    </rPh>
    <rPh sb="27" eb="28">
      <t>キュウ</t>
    </rPh>
    <rPh sb="28" eb="31">
      <t>シュウホウチョウ</t>
    </rPh>
    <rPh sb="33" eb="36">
      <t>ゴウケイチ</t>
    </rPh>
    <rPh sb="37" eb="39">
      <t>キサイ</t>
    </rPh>
    <phoneticPr fontId="2"/>
  </si>
  <si>
    <t>平成27年</t>
    <rPh sb="0" eb="1">
      <t>ヘイセイ</t>
    </rPh>
    <rPh sb="3" eb="4">
      <t>ネン</t>
    </rPh>
    <phoneticPr fontId="2"/>
  </si>
  <si>
    <t>平成22年</t>
    <rPh sb="0" eb="1">
      <t>ヘイセイ</t>
    </rPh>
    <rPh sb="3" eb="4">
      <t>ネン</t>
    </rPh>
    <phoneticPr fontId="2"/>
  </si>
  <si>
    <t>…</t>
    <phoneticPr fontId="2"/>
  </si>
  <si>
    <t>…</t>
  </si>
  <si>
    <t>台数</t>
    <rPh sb="0" eb="2">
      <t>ダイスウ</t>
    </rPh>
    <phoneticPr fontId="2"/>
  </si>
  <si>
    <t>経営体数</t>
    <rPh sb="0" eb="2">
      <t>ケイエイ</t>
    </rPh>
    <rPh sb="2" eb="3">
      <t>タイ</t>
    </rPh>
    <rPh sb="3" eb="4">
      <t>スウ</t>
    </rPh>
    <phoneticPr fontId="2"/>
  </si>
  <si>
    <t>コンバイン</t>
    <phoneticPr fontId="2"/>
  </si>
  <si>
    <t>トラクター</t>
    <phoneticPr fontId="2"/>
  </si>
  <si>
    <t>動力田植機</t>
    <rPh sb="0" eb="2">
      <t>ドウリョク</t>
    </rPh>
    <rPh sb="2" eb="5">
      <t>タウエキ</t>
    </rPh>
    <phoneticPr fontId="2"/>
  </si>
  <si>
    <t>（単位：経営体、台）</t>
    <rPh sb="1" eb="3">
      <t>タンイ</t>
    </rPh>
    <rPh sb="4" eb="6">
      <t>ケイエイ</t>
    </rPh>
    <rPh sb="6" eb="7">
      <t>タイ</t>
    </rPh>
    <rPh sb="8" eb="9">
      <t>ダイ</t>
    </rPh>
    <phoneticPr fontId="2"/>
  </si>
  <si>
    <t>２０．農業用機械の所有経営体数と所有台数</t>
    <rPh sb="3" eb="6">
      <t>ノウギョウヨウ</t>
    </rPh>
    <rPh sb="6" eb="8">
      <t>キカイ</t>
    </rPh>
    <rPh sb="9" eb="11">
      <t>ショユウ</t>
    </rPh>
    <rPh sb="11" eb="13">
      <t>ケイエイ</t>
    </rPh>
    <rPh sb="13" eb="14">
      <t>タイ</t>
    </rPh>
    <rPh sb="14" eb="15">
      <t>スウ</t>
    </rPh>
    <rPh sb="16" eb="18">
      <t>ショユウ</t>
    </rPh>
    <rPh sb="18" eb="20">
      <t>ダイスウ</t>
    </rPh>
    <phoneticPr fontId="2"/>
  </si>
  <si>
    <t>農林業センサス/○○年農林業センサス/確報/第1巻 都道府県別統計書/35 山口県/2 農業経営体/…/経営耕地面積規模別経営体数</t>
    <rPh sb="0" eb="3">
      <t>ノウリンギョウ</t>
    </rPh>
    <rPh sb="10" eb="11">
      <t>ネン</t>
    </rPh>
    <rPh sb="11" eb="14">
      <t>ノウリンギョウ</t>
    </rPh>
    <rPh sb="19" eb="21">
      <t>カクホウ</t>
    </rPh>
    <rPh sb="22" eb="23">
      <t>ダイ</t>
    </rPh>
    <rPh sb="24" eb="25">
      <t>カン</t>
    </rPh>
    <rPh sb="26" eb="30">
      <t>トドウフケン</t>
    </rPh>
    <rPh sb="30" eb="31">
      <t>ベツ</t>
    </rPh>
    <rPh sb="31" eb="34">
      <t>トウケイショ</t>
    </rPh>
    <rPh sb="38" eb="41">
      <t>ヤマグチケン</t>
    </rPh>
    <rPh sb="44" eb="46">
      <t>ノウギョウ</t>
    </rPh>
    <rPh sb="46" eb="49">
      <t>ケイエイタイ</t>
    </rPh>
    <rPh sb="52" eb="54">
      <t>ケイエイ</t>
    </rPh>
    <rPh sb="54" eb="56">
      <t>コウチ</t>
    </rPh>
    <rPh sb="56" eb="58">
      <t>メンセキ</t>
    </rPh>
    <rPh sb="58" eb="60">
      <t>キボ</t>
    </rPh>
    <rPh sb="60" eb="61">
      <t>ベツ</t>
    </rPh>
    <rPh sb="61" eb="64">
      <t>ケイエイタイ</t>
    </rPh>
    <rPh sb="64" eb="65">
      <t>スウ</t>
    </rPh>
    <phoneticPr fontId="2"/>
  </si>
  <si>
    <t>20.0ha
以上</t>
    <rPh sb="7" eb="9">
      <t>イジョウ</t>
    </rPh>
    <phoneticPr fontId="2"/>
  </si>
  <si>
    <t>10.0～20.0</t>
    <phoneticPr fontId="2"/>
  </si>
  <si>
    <t>0.3ha
未満</t>
    <rPh sb="6" eb="8">
      <t>ミマン</t>
    </rPh>
    <phoneticPr fontId="2"/>
  </si>
  <si>
    <t>（単位：経営体）</t>
    <rPh sb="1" eb="3">
      <t>タンイ</t>
    </rPh>
    <rPh sb="4" eb="6">
      <t>ケイエイ</t>
    </rPh>
    <rPh sb="6" eb="7">
      <t>タイ</t>
    </rPh>
    <phoneticPr fontId="2"/>
  </si>
  <si>
    <t>２１．経営耕地規模別経営体数</t>
    <rPh sb="3" eb="5">
      <t>ケイエイ</t>
    </rPh>
    <rPh sb="5" eb="7">
      <t>コウチ</t>
    </rPh>
    <rPh sb="7" eb="9">
      <t>キボ</t>
    </rPh>
    <rPh sb="9" eb="10">
      <t>ベツ</t>
    </rPh>
    <rPh sb="10" eb="12">
      <t>ケイエイ</t>
    </rPh>
    <rPh sb="12" eb="13">
      <t>タイ</t>
    </rPh>
    <rPh sb="13" eb="14">
      <t>スウ</t>
    </rPh>
    <phoneticPr fontId="2"/>
  </si>
  <si>
    <t>個人経営体</t>
    <rPh sb="0" eb="2">
      <t>コジン</t>
    </rPh>
    <rPh sb="2" eb="4">
      <t>ケイエイ</t>
    </rPh>
    <rPh sb="4" eb="5">
      <t>タイ</t>
    </rPh>
    <phoneticPr fontId="2"/>
  </si>
  <si>
    <t>　</t>
    <phoneticPr fontId="2"/>
  </si>
  <si>
    <t>その他の
各種団体</t>
    <rPh sb="2" eb="3">
      <t>タ</t>
    </rPh>
    <rPh sb="5" eb="7">
      <t>カクシュ</t>
    </rPh>
    <rPh sb="7" eb="9">
      <t>ダンタイ</t>
    </rPh>
    <phoneticPr fontId="2"/>
  </si>
  <si>
    <t>農協</t>
    <rPh sb="0" eb="2">
      <t>ノウキョウ</t>
    </rPh>
    <phoneticPr fontId="2"/>
  </si>
  <si>
    <t>小計</t>
    <rPh sb="0" eb="2">
      <t>ショウケイ</t>
    </rPh>
    <phoneticPr fontId="2"/>
  </si>
  <si>
    <t>その他</t>
    <rPh sb="2" eb="3">
      <t>タ</t>
    </rPh>
    <phoneticPr fontId="2"/>
  </si>
  <si>
    <t>株式会社</t>
    <rPh sb="0" eb="2">
      <t>カブシキ</t>
    </rPh>
    <rPh sb="2" eb="4">
      <t>カイシャ</t>
    </rPh>
    <phoneticPr fontId="2"/>
  </si>
  <si>
    <t>農林業センサス/○○年農林業センサス/確報/第1巻 都道府県別統計書/35 山口県/農業経営体/…</t>
    <rPh sb="0" eb="3">
      <t>ノウリンギョウ</t>
    </rPh>
    <rPh sb="10" eb="11">
      <t>ネン</t>
    </rPh>
    <rPh sb="11" eb="14">
      <t>ノウリンギョウ</t>
    </rPh>
    <rPh sb="19" eb="21">
      <t>カクホウ</t>
    </rPh>
    <rPh sb="22" eb="23">
      <t>ダイ</t>
    </rPh>
    <rPh sb="24" eb="25">
      <t>カン</t>
    </rPh>
    <rPh sb="26" eb="30">
      <t>トドウフケン</t>
    </rPh>
    <rPh sb="30" eb="31">
      <t>ベツ</t>
    </rPh>
    <rPh sb="31" eb="34">
      <t>トウケイショ</t>
    </rPh>
    <rPh sb="38" eb="41">
      <t>ヤマグチケン</t>
    </rPh>
    <rPh sb="42" eb="44">
      <t>ノウギョウ</t>
    </rPh>
    <rPh sb="44" eb="47">
      <t>ケイエイタイ</t>
    </rPh>
    <phoneticPr fontId="2"/>
  </si>
  <si>
    <t>各種団体</t>
    <rPh sb="0" eb="2">
      <t>カクシュ</t>
    </rPh>
    <rPh sb="2" eb="4">
      <t>ダンタイ</t>
    </rPh>
    <phoneticPr fontId="2"/>
  </si>
  <si>
    <t>会社組織</t>
    <rPh sb="0" eb="2">
      <t>カイシャ</t>
    </rPh>
    <rPh sb="2" eb="4">
      <t>ソシキ</t>
    </rPh>
    <phoneticPr fontId="2"/>
  </si>
  <si>
    <t>農事組
合法人</t>
    <rPh sb="0" eb="2">
      <t>ノウジ</t>
    </rPh>
    <rPh sb="2" eb="3">
      <t>グミ</t>
    </rPh>
    <rPh sb="4" eb="5">
      <t>ゴウ</t>
    </rPh>
    <rPh sb="5" eb="6">
      <t>ホウ</t>
    </rPh>
    <rPh sb="6" eb="7">
      <t>ヒト</t>
    </rPh>
    <phoneticPr fontId="2"/>
  </si>
  <si>
    <t>法人化していない</t>
    <rPh sb="0" eb="3">
      <t>ホウジンカ</t>
    </rPh>
    <phoneticPr fontId="2"/>
  </si>
  <si>
    <t>地方公
共団体
　・
財産区</t>
    <rPh sb="0" eb="2">
      <t>チホウ</t>
    </rPh>
    <rPh sb="2" eb="3">
      <t>オオヤケ</t>
    </rPh>
    <rPh sb="4" eb="5">
      <t>トモ</t>
    </rPh>
    <rPh sb="5" eb="6">
      <t>ダン</t>
    </rPh>
    <rPh sb="6" eb="7">
      <t>タイ</t>
    </rPh>
    <rPh sb="11" eb="13">
      <t>ザイサン</t>
    </rPh>
    <rPh sb="13" eb="14">
      <t>ク</t>
    </rPh>
    <phoneticPr fontId="2"/>
  </si>
  <si>
    <t>法人化している</t>
    <rPh sb="0" eb="3">
      <t>ホウジンカ</t>
    </rPh>
    <phoneticPr fontId="2"/>
  </si>
  <si>
    <t xml:space="preserve"> ２０．農業経営体組織形態別経営体数</t>
    <rPh sb="4" eb="6">
      <t>ノウギョウ</t>
    </rPh>
    <rPh sb="6" eb="8">
      <t>ケイエイ</t>
    </rPh>
    <rPh sb="8" eb="9">
      <t>タイ</t>
    </rPh>
    <rPh sb="9" eb="11">
      <t>ソシキ</t>
    </rPh>
    <rPh sb="11" eb="14">
      <t>ケイタイベツ</t>
    </rPh>
    <rPh sb="14" eb="16">
      <t>ケイエイ</t>
    </rPh>
    <rPh sb="16" eb="17">
      <t>タイ</t>
    </rPh>
    <rPh sb="17" eb="18">
      <t>スウ</t>
    </rPh>
    <phoneticPr fontId="2"/>
  </si>
  <si>
    <t xml:space="preserve"> </t>
    <phoneticPr fontId="2"/>
  </si>
  <si>
    <t>x</t>
    <phoneticPr fontId="2"/>
  </si>
  <si>
    <t>令和2年</t>
    <rPh sb="0" eb="2">
      <t>レイワ</t>
    </rPh>
    <rPh sb="3" eb="4">
      <t>ネン</t>
    </rPh>
    <phoneticPr fontId="2"/>
  </si>
  <si>
    <t>X</t>
    <phoneticPr fontId="2"/>
  </si>
  <si>
    <t>Ｘ</t>
    <phoneticPr fontId="2"/>
  </si>
  <si>
    <t>農林業センサス/○○年農林業センサス/確報/第1巻 都道府県別統計書/35 山口県/農業経営体/…/14 販売目的の家畜等を飼養している経営体数と飼養頭羽数</t>
    <rPh sb="0" eb="3">
      <t>ノウリンギョウ</t>
    </rPh>
    <rPh sb="10" eb="11">
      <t>ネン</t>
    </rPh>
    <rPh sb="11" eb="14">
      <t>ノウリンギョウ</t>
    </rPh>
    <rPh sb="19" eb="21">
      <t>カクホウ</t>
    </rPh>
    <rPh sb="22" eb="23">
      <t>ダイ</t>
    </rPh>
    <rPh sb="24" eb="25">
      <t>カン</t>
    </rPh>
    <rPh sb="26" eb="30">
      <t>トドウフケン</t>
    </rPh>
    <rPh sb="30" eb="31">
      <t>ベツ</t>
    </rPh>
    <rPh sb="31" eb="34">
      <t>トウケイショ</t>
    </rPh>
    <rPh sb="38" eb="41">
      <t>ヤマグチケン</t>
    </rPh>
    <rPh sb="42" eb="44">
      <t>ノウギョウ</t>
    </rPh>
    <rPh sb="44" eb="47">
      <t>ケイエイタイ</t>
    </rPh>
    <rPh sb="53" eb="55">
      <t>ハンバイ</t>
    </rPh>
    <rPh sb="55" eb="57">
      <t>モクテキ</t>
    </rPh>
    <rPh sb="58" eb="60">
      <t>カチク</t>
    </rPh>
    <rPh sb="60" eb="61">
      <t>トウ</t>
    </rPh>
    <rPh sb="62" eb="64">
      <t>シヨウ</t>
    </rPh>
    <rPh sb="68" eb="71">
      <t>ケイエイタイ</t>
    </rPh>
    <rPh sb="71" eb="72">
      <t>スウ</t>
    </rPh>
    <rPh sb="73" eb="75">
      <t>シヨウ</t>
    </rPh>
    <rPh sb="75" eb="76">
      <t>アタマ</t>
    </rPh>
    <rPh sb="76" eb="77">
      <t>ハネ</t>
    </rPh>
    <rPh sb="77" eb="78">
      <t>スウ</t>
    </rPh>
    <phoneticPr fontId="2"/>
  </si>
  <si>
    <t>飼養頭数</t>
    <rPh sb="0" eb="2">
      <t>シヨウ</t>
    </rPh>
    <rPh sb="2" eb="4">
      <t>トウスウ</t>
    </rPh>
    <phoneticPr fontId="2"/>
  </si>
  <si>
    <t>飼養
経営体数</t>
    <rPh sb="0" eb="2">
      <t>シヨウ</t>
    </rPh>
    <rPh sb="3" eb="5">
      <t>ケイエイ</t>
    </rPh>
    <rPh sb="5" eb="6">
      <t>タイ</t>
    </rPh>
    <rPh sb="6" eb="7">
      <t>スウ</t>
    </rPh>
    <phoneticPr fontId="2"/>
  </si>
  <si>
    <t>ブロイラー</t>
    <phoneticPr fontId="2"/>
  </si>
  <si>
    <t>採卵鶏</t>
    <rPh sb="0" eb="3">
      <t>サイランケイ</t>
    </rPh>
    <phoneticPr fontId="2"/>
  </si>
  <si>
    <t>豚</t>
    <rPh sb="0" eb="1">
      <t>ブタ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</si>
  <si>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</si>
  <si>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乳用牛</t>
    <rPh sb="0" eb="3">
      <t>ニュウヨウギュウ</t>
    </rPh>
    <phoneticPr fontId="2"/>
  </si>
  <si>
    <t>（単位：経営体、頭、羽）</t>
    <rPh sb="1" eb="3">
      <t>タンイ</t>
    </rPh>
    <rPh sb="4" eb="6">
      <t>ケイエイ</t>
    </rPh>
    <rPh sb="6" eb="7">
      <t>タイ</t>
    </rPh>
    <rPh sb="8" eb="9">
      <t>トウ</t>
    </rPh>
    <rPh sb="10" eb="11">
      <t>ハネ</t>
    </rPh>
    <phoneticPr fontId="2"/>
  </si>
  <si>
    <t>　　　経営体数と飼養頭羽数</t>
    <phoneticPr fontId="2"/>
  </si>
  <si>
    <t>２３．家畜等を販売目的で飼養している</t>
    <rPh sb="3" eb="5">
      <t>カチク</t>
    </rPh>
    <rPh sb="5" eb="6">
      <t>トウ</t>
    </rPh>
    <rPh sb="7" eb="9">
      <t>ハンバイ</t>
    </rPh>
    <rPh sb="9" eb="11">
      <t>モクテキ</t>
    </rPh>
    <rPh sb="12" eb="14">
      <t>シヨウ</t>
    </rPh>
    <phoneticPr fontId="2"/>
  </si>
  <si>
    <t>その他の作物</t>
    <rPh sb="2" eb="3">
      <t>タ</t>
    </rPh>
    <rPh sb="4" eb="6">
      <t>サクモツ</t>
    </rPh>
    <phoneticPr fontId="2"/>
  </si>
  <si>
    <t>花き類・花木</t>
    <rPh sb="0" eb="1">
      <t>カ</t>
    </rPh>
    <rPh sb="2" eb="3">
      <t>ルイ</t>
    </rPh>
    <rPh sb="4" eb="6">
      <t>カボク</t>
    </rPh>
    <phoneticPr fontId="2"/>
  </si>
  <si>
    <t>野菜類</t>
    <rPh sb="0" eb="3">
      <t>ヤサイルイ</t>
    </rPh>
    <phoneticPr fontId="2"/>
  </si>
  <si>
    <t>工芸農作物</t>
    <rPh sb="0" eb="2">
      <t>コウゲイ</t>
    </rPh>
    <rPh sb="2" eb="5">
      <t>ノウサクモツ</t>
    </rPh>
    <phoneticPr fontId="2"/>
  </si>
  <si>
    <t>豆類</t>
    <rPh sb="0" eb="1">
      <t>マメ</t>
    </rPh>
    <rPh sb="1" eb="2">
      <t>ルイ</t>
    </rPh>
    <phoneticPr fontId="2"/>
  </si>
  <si>
    <t>いも類</t>
    <rPh sb="2" eb="3">
      <t>ルイ</t>
    </rPh>
    <phoneticPr fontId="2"/>
  </si>
  <si>
    <t>雑穀</t>
    <rPh sb="0" eb="2">
      <t>ザッコク</t>
    </rPh>
    <phoneticPr fontId="2"/>
  </si>
  <si>
    <t>麦類</t>
    <rPh sb="0" eb="1">
      <t>ムギ</t>
    </rPh>
    <rPh sb="1" eb="2">
      <t>ルイ</t>
    </rPh>
    <phoneticPr fontId="2"/>
  </si>
  <si>
    <t>稲</t>
    <rPh sb="0" eb="1">
      <t>イネ</t>
    </rPh>
    <phoneticPr fontId="2"/>
  </si>
  <si>
    <t>類　別　作　付　（栽　培）　経　営　体　数</t>
    <rPh sb="0" eb="1">
      <t>タグイ</t>
    </rPh>
    <rPh sb="2" eb="3">
      <t>ベツ</t>
    </rPh>
    <rPh sb="4" eb="5">
      <t>サク</t>
    </rPh>
    <rPh sb="6" eb="7">
      <t>ツキ</t>
    </rPh>
    <rPh sb="9" eb="10">
      <t>サイ</t>
    </rPh>
    <rPh sb="11" eb="12">
      <t>ツチカウ</t>
    </rPh>
    <rPh sb="14" eb="15">
      <t>キョウ</t>
    </rPh>
    <rPh sb="16" eb="17">
      <t>エイ</t>
    </rPh>
    <rPh sb="18" eb="19">
      <t>タイ</t>
    </rPh>
    <rPh sb="20" eb="21">
      <t>スウ</t>
    </rPh>
    <phoneticPr fontId="2"/>
  </si>
  <si>
    <t>作付
(栽培)
実経営体数</t>
    <rPh sb="0" eb="2">
      <t>サクツ</t>
    </rPh>
    <rPh sb="4" eb="6">
      <t>サイバイ</t>
    </rPh>
    <rPh sb="8" eb="9">
      <t>ジツ</t>
    </rPh>
    <rPh sb="9" eb="11">
      <t>ケイエイ</t>
    </rPh>
    <rPh sb="11" eb="12">
      <t>タイ</t>
    </rPh>
    <rPh sb="12" eb="13">
      <t>スウ</t>
    </rPh>
    <phoneticPr fontId="2"/>
  </si>
  <si>
    <t>（単位：ａ）</t>
    <rPh sb="1" eb="3">
      <t>タンイ</t>
    </rPh>
    <phoneticPr fontId="2"/>
  </si>
  <si>
    <t>２２．販売目的で作付け（栽培）した類別作付経営体数</t>
    <rPh sb="3" eb="5">
      <t>ハンバイ</t>
    </rPh>
    <rPh sb="5" eb="7">
      <t>モクテキ</t>
    </rPh>
    <rPh sb="8" eb="10">
      <t>サクツ</t>
    </rPh>
    <rPh sb="12" eb="14">
      <t>サイバイ</t>
    </rPh>
    <rPh sb="17" eb="19">
      <t>ルイベツ</t>
    </rPh>
    <rPh sb="19" eb="21">
      <t>サクツケ</t>
    </rPh>
    <rPh sb="21" eb="23">
      <t>ケイエイ</t>
    </rPh>
    <rPh sb="23" eb="24">
      <t>タイ</t>
    </rPh>
    <rPh sb="24" eb="25">
      <t>スウ</t>
    </rPh>
    <phoneticPr fontId="2"/>
  </si>
  <si>
    <t>　資料：市農業委員会事務局</t>
    <rPh sb="1" eb="3">
      <t>シリョウ</t>
    </rPh>
    <rPh sb="4" eb="5">
      <t>シ</t>
    </rPh>
    <rPh sb="5" eb="7">
      <t>ノウギョウ</t>
    </rPh>
    <rPh sb="7" eb="10">
      <t>イインカイ</t>
    </rPh>
    <rPh sb="10" eb="13">
      <t>ジムキョク</t>
    </rPh>
    <phoneticPr fontId="2"/>
  </si>
  <si>
    <t>令和5年</t>
    <phoneticPr fontId="2"/>
  </si>
  <si>
    <t>令和4年</t>
  </si>
  <si>
    <t>令和3年</t>
  </si>
  <si>
    <t>令和2年</t>
  </si>
  <si>
    <t>－</t>
  </si>
  <si>
    <t>令和元年</t>
  </si>
  <si>
    <t>平成30年</t>
  </si>
  <si>
    <t>平成29年</t>
    <rPh sb="0" eb="2">
      <t>ヘイセイ</t>
    </rPh>
    <rPh sb="4" eb="5">
      <t>ネン</t>
    </rPh>
    <phoneticPr fontId="2"/>
  </si>
  <si>
    <t>－</t>
    <phoneticPr fontId="2"/>
  </si>
  <si>
    <t>平成28年</t>
    <rPh sb="0" eb="2">
      <t>ヘイセイ</t>
    </rPh>
    <rPh sb="4" eb="5">
      <t>ネン</t>
    </rPh>
    <phoneticPr fontId="2"/>
  </si>
  <si>
    <t>平成26年</t>
    <rPh sb="0" eb="1">
      <t>ヘイセイ</t>
    </rPh>
    <rPh sb="3" eb="4">
      <t>ネン</t>
    </rPh>
    <phoneticPr fontId="2"/>
  </si>
  <si>
    <t>平成25年</t>
    <rPh sb="0" eb="1">
      <t>ヘイセイ</t>
    </rPh>
    <rPh sb="3" eb="4">
      <t>ネン</t>
    </rPh>
    <phoneticPr fontId="2"/>
  </si>
  <si>
    <t>平成24年</t>
    <rPh sb="0" eb="1">
      <t>ヘイセイ</t>
    </rPh>
    <rPh sb="3" eb="4">
      <t>ネン</t>
    </rPh>
    <phoneticPr fontId="2"/>
  </si>
  <si>
    <t>平成23年</t>
    <rPh sb="0" eb="1">
      <t>ヘイセイ</t>
    </rPh>
    <rPh sb="3" eb="4">
      <t>ネン</t>
    </rPh>
    <phoneticPr fontId="2"/>
  </si>
  <si>
    <t>平成21年</t>
    <rPh sb="0" eb="1">
      <t>ヘイセイ</t>
    </rPh>
    <rPh sb="3" eb="4">
      <t>ネン</t>
    </rPh>
    <phoneticPr fontId="2"/>
  </si>
  <si>
    <t>平成20年</t>
    <rPh sb="0" eb="2">
      <t>ヘイセイ</t>
    </rPh>
    <rPh sb="4" eb="5">
      <t>ネン</t>
    </rPh>
    <phoneticPr fontId="2"/>
  </si>
  <si>
    <t>植　林</t>
    <rPh sb="0" eb="1">
      <t>ショク</t>
    </rPh>
    <rPh sb="2" eb="3">
      <t>ハヤシ</t>
    </rPh>
    <phoneticPr fontId="2"/>
  </si>
  <si>
    <t>その他
の建物
用　地</t>
    <rPh sb="2" eb="3">
      <t>タ</t>
    </rPh>
    <rPh sb="5" eb="7">
      <t>タテモノ</t>
    </rPh>
    <rPh sb="8" eb="9">
      <t>ヨウ</t>
    </rPh>
    <rPh sb="10" eb="11">
      <t>チ</t>
    </rPh>
    <phoneticPr fontId="2"/>
  </si>
  <si>
    <r>
      <t>道・水路</t>
    </r>
    <r>
      <rPr>
        <sz val="11"/>
        <rFont val="ＭＳ 明朝"/>
        <family val="1"/>
        <charset val="128"/>
      </rPr>
      <t xml:space="preserve">
鉄　道
用　地</t>
    </r>
    <rPh sb="0" eb="1">
      <t>ミチ</t>
    </rPh>
    <rPh sb="2" eb="4">
      <t>スイロ</t>
    </rPh>
    <rPh sb="5" eb="6">
      <t>テツ</t>
    </rPh>
    <rPh sb="7" eb="8">
      <t>ミチ</t>
    </rPh>
    <rPh sb="9" eb="10">
      <t>ヨウ</t>
    </rPh>
    <rPh sb="11" eb="12">
      <t>チ</t>
    </rPh>
    <phoneticPr fontId="2"/>
  </si>
  <si>
    <t>公　園
運動場
用　地</t>
    <rPh sb="0" eb="1">
      <t>オオヤケ</t>
    </rPh>
    <rPh sb="2" eb="3">
      <t>エン</t>
    </rPh>
    <rPh sb="4" eb="7">
      <t>ウンドウジョウ</t>
    </rPh>
    <rPh sb="8" eb="9">
      <t>ヨウ</t>
    </rPh>
    <rPh sb="10" eb="11">
      <t>チ</t>
    </rPh>
    <phoneticPr fontId="2"/>
  </si>
  <si>
    <t>学　校
用　地</t>
    <rPh sb="0" eb="1">
      <t>ガク</t>
    </rPh>
    <rPh sb="2" eb="3">
      <t>コウ</t>
    </rPh>
    <rPh sb="5" eb="6">
      <t>ヨウ</t>
    </rPh>
    <rPh sb="7" eb="8">
      <t>チ</t>
    </rPh>
    <phoneticPr fontId="2"/>
  </si>
  <si>
    <t>鉱工業
用　地</t>
    <rPh sb="0" eb="3">
      <t>コウコウギョウ</t>
    </rPh>
    <rPh sb="5" eb="6">
      <t>ヨウ</t>
    </rPh>
    <rPh sb="7" eb="8">
      <t>チ</t>
    </rPh>
    <phoneticPr fontId="2"/>
  </si>
  <si>
    <t>住　宅
用　地</t>
    <rPh sb="0" eb="1">
      <t>ジュウ</t>
    </rPh>
    <rPh sb="2" eb="3">
      <t>タク</t>
    </rPh>
    <rPh sb="5" eb="6">
      <t>ヨウ</t>
    </rPh>
    <rPh sb="7" eb="8">
      <t>チ</t>
    </rPh>
    <phoneticPr fontId="2"/>
  </si>
  <si>
    <t>総　数</t>
    <rPh sb="0" eb="1">
      <t>フサ</t>
    </rPh>
    <rPh sb="2" eb="3">
      <t>カズ</t>
    </rPh>
    <phoneticPr fontId="2"/>
  </si>
  <si>
    <t xml:space="preserve"> ２５．農地の転用状況</t>
    <rPh sb="4" eb="6">
      <t>ノウチ</t>
    </rPh>
    <rPh sb="7" eb="9">
      <t>テンヨウ</t>
    </rPh>
    <rPh sb="9" eb="11">
      <t>ジョウキョウ</t>
    </rPh>
    <phoneticPr fontId="2"/>
  </si>
  <si>
    <t>秋芳地域</t>
    <rPh sb="0" eb="2">
      <t>シュウホウ</t>
    </rPh>
    <rPh sb="2" eb="4">
      <t>チイキ</t>
    </rPh>
    <phoneticPr fontId="2"/>
  </si>
  <si>
    <t>美東地域</t>
    <rPh sb="0" eb="2">
      <t>ミトウ</t>
    </rPh>
    <rPh sb="2" eb="4">
      <t>チイキ</t>
    </rPh>
    <phoneticPr fontId="2"/>
  </si>
  <si>
    <t>美祢地域</t>
    <rPh sb="0" eb="2">
      <t>ミネ</t>
    </rPh>
    <rPh sb="2" eb="4">
      <t>チイキ</t>
    </rPh>
    <phoneticPr fontId="2"/>
  </si>
  <si>
    <t>面積</t>
    <rPh sb="0" eb="2">
      <t>メンセキ</t>
    </rPh>
    <phoneticPr fontId="2"/>
  </si>
  <si>
    <t>実経営体数</t>
    <rPh sb="0" eb="1">
      <t>ジツ</t>
    </rPh>
    <rPh sb="1" eb="4">
      <t>ケイエイタイ</t>
    </rPh>
    <rPh sb="4" eb="5">
      <t>スウ</t>
    </rPh>
    <phoneticPr fontId="2"/>
  </si>
  <si>
    <t>樹園地</t>
    <rPh sb="0" eb="3">
      <t>ジュエンチ</t>
    </rPh>
    <phoneticPr fontId="2"/>
  </si>
  <si>
    <t>畑(樹園地を除く)</t>
    <rPh sb="0" eb="1">
      <t>ハタケ</t>
    </rPh>
    <rPh sb="2" eb="5">
      <t>ジュエンチ</t>
    </rPh>
    <rPh sb="6" eb="7">
      <t>ノゾ</t>
    </rPh>
    <phoneticPr fontId="2"/>
  </si>
  <si>
    <t>田</t>
    <rPh sb="0" eb="1">
      <t>タ</t>
    </rPh>
    <phoneticPr fontId="2"/>
  </si>
  <si>
    <t>総数</t>
    <rPh sb="0" eb="2">
      <t>ソウスウ</t>
    </rPh>
    <phoneticPr fontId="2"/>
  </si>
  <si>
    <t>R4以前の名称：耕作放棄地のある農家数及び工作放棄地面積</t>
  </si>
  <si>
    <t>（単位：hａ）</t>
    <rPh sb="1" eb="3">
      <t>タンイ</t>
    </rPh>
    <phoneticPr fontId="2"/>
  </si>
  <si>
    <t>2020農林業センサスから撤廃され、農業委員会でもここに記載できるほどの情報がないため、R4より変更</t>
  </si>
  <si>
    <t xml:space="preserve"> ２４．貸付耕地のある経営体数と貸付耕地面積</t>
    <rPh sb="4" eb="6">
      <t>カシツケ</t>
    </rPh>
    <rPh sb="6" eb="8">
      <t>コウチ</t>
    </rPh>
    <rPh sb="11" eb="14">
      <t>ケイエイタイ</t>
    </rPh>
    <rPh sb="14" eb="15">
      <t>スウ</t>
    </rPh>
    <rPh sb="16" eb="18">
      <t>カシツケ</t>
    </rPh>
    <phoneticPr fontId="2"/>
  </si>
  <si>
    <t>メモ</t>
    <phoneticPr fontId="2"/>
  </si>
  <si>
    <t>　資料：県農林水産部「山口県林業統計要覧」</t>
    <rPh sb="1" eb="3">
      <t>シリョウ</t>
    </rPh>
    <rPh sb="4" eb="5">
      <t>ケン</t>
    </rPh>
    <rPh sb="5" eb="7">
      <t>ノウリン</t>
    </rPh>
    <rPh sb="7" eb="10">
      <t>スイサンブ</t>
    </rPh>
    <rPh sb="11" eb="14">
      <t>ヤマグチケン</t>
    </rPh>
    <rPh sb="14" eb="16">
      <t>リンギョウ</t>
    </rPh>
    <rPh sb="16" eb="18">
      <t>トウケイ</t>
    </rPh>
    <rPh sb="18" eb="20">
      <t>ヨウラン</t>
    </rPh>
    <phoneticPr fontId="2"/>
  </si>
  <si>
    <t>令和4年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</si>
  <si>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</si>
  <si>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</si>
  <si>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平成30年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</si>
  <si>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</si>
  <si>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</si>
  <si>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</si>
  <si>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広　葉　樹</t>
    <rPh sb="0" eb="1">
      <t>ヒロ</t>
    </rPh>
    <rPh sb="2" eb="3">
      <t>ハ</t>
    </rPh>
    <rPh sb="4" eb="5">
      <t>キ</t>
    </rPh>
    <phoneticPr fontId="2"/>
  </si>
  <si>
    <t>針　葉　樹</t>
    <rPh sb="0" eb="1">
      <t>ハリ</t>
    </rPh>
    <rPh sb="2" eb="3">
      <t>ハ</t>
    </rPh>
    <rPh sb="4" eb="5">
      <t>キ</t>
    </rPh>
    <phoneticPr fontId="2"/>
  </si>
  <si>
    <t>総　　　数</t>
    <rPh sb="0" eb="1">
      <t>フサ</t>
    </rPh>
    <rPh sb="4" eb="5">
      <t>カズ</t>
    </rPh>
    <phoneticPr fontId="2"/>
  </si>
  <si>
    <t>しいたけ
（生・乾）</t>
    <rPh sb="6" eb="7">
      <t>ナマ</t>
    </rPh>
    <rPh sb="8" eb="9">
      <t>イヌイ</t>
    </rPh>
    <phoneticPr fontId="2"/>
  </si>
  <si>
    <t>たけのこ</t>
    <phoneticPr fontId="2"/>
  </si>
  <si>
    <t>竹　材</t>
    <rPh sb="0" eb="1">
      <t>タケ</t>
    </rPh>
    <rPh sb="2" eb="3">
      <t>ザイ</t>
    </rPh>
    <phoneticPr fontId="2"/>
  </si>
  <si>
    <t>木　炭
（黒炭）</t>
    <rPh sb="0" eb="1">
      <t>キ</t>
    </rPh>
    <rPh sb="2" eb="3">
      <t>スミ</t>
    </rPh>
    <rPh sb="5" eb="7">
      <t>コクタン</t>
    </rPh>
    <phoneticPr fontId="2"/>
  </si>
  <si>
    <t>素　　　　　　材</t>
    <rPh sb="0" eb="1">
      <t>ス</t>
    </rPh>
    <rPh sb="7" eb="8">
      <t>ザイ</t>
    </rPh>
    <phoneticPr fontId="2"/>
  </si>
  <si>
    <t>年　度</t>
    <rPh sb="0" eb="1">
      <t>トシ</t>
    </rPh>
    <rPh sb="2" eb="3">
      <t>ド</t>
    </rPh>
    <phoneticPr fontId="2"/>
  </si>
  <si>
    <r>
      <t>（単位：m</t>
    </r>
    <r>
      <rPr>
        <sz val="6"/>
        <rFont val="ＭＳ 明朝"/>
        <family val="1"/>
        <charset val="128"/>
      </rPr>
      <t>³</t>
    </r>
    <r>
      <rPr>
        <sz val="11"/>
        <rFont val="ＭＳ 明朝"/>
        <family val="1"/>
        <charset val="128"/>
      </rPr>
      <t>、ｔ、千束）</t>
    </r>
    <rPh sb="1" eb="3">
      <t>タンイ</t>
    </rPh>
    <rPh sb="9" eb="10">
      <t>セン</t>
    </rPh>
    <rPh sb="10" eb="11">
      <t>タバ</t>
    </rPh>
    <phoneticPr fontId="2"/>
  </si>
  <si>
    <t>２７．林産物生産量</t>
    <rPh sb="3" eb="4">
      <t>ハヤシ</t>
    </rPh>
    <rPh sb="4" eb="5">
      <t>サン</t>
    </rPh>
    <rPh sb="5" eb="6">
      <t>ブツ</t>
    </rPh>
    <rPh sb="6" eb="7">
      <t>ショウ</t>
    </rPh>
    <rPh sb="7" eb="8">
      <t>サン</t>
    </rPh>
    <rPh sb="8" eb="9">
      <t>リョウ</t>
    </rPh>
    <phoneticPr fontId="2"/>
  </si>
  <si>
    <t>平成23年</t>
    <rPh sb="0" eb="2">
      <t>ヘイセイ</t>
    </rPh>
    <rPh sb="4" eb="5">
      <t>ネン</t>
    </rPh>
    <phoneticPr fontId="2"/>
  </si>
  <si>
    <t>広葉樹</t>
    <rPh sb="0" eb="3">
      <t>コウヨウジュ</t>
    </rPh>
    <phoneticPr fontId="2"/>
  </si>
  <si>
    <t>針葉樹</t>
    <rPh sb="0" eb="3">
      <t>シンヨウジュ</t>
    </rPh>
    <phoneticPr fontId="2"/>
  </si>
  <si>
    <t>人工林率</t>
    <rPh sb="0" eb="1">
      <t>ジン</t>
    </rPh>
    <rPh sb="1" eb="2">
      <t>コウ</t>
    </rPh>
    <rPh sb="2" eb="3">
      <t>ハヤシ</t>
    </rPh>
    <rPh sb="3" eb="4">
      <t>リツ</t>
    </rPh>
    <phoneticPr fontId="2"/>
  </si>
  <si>
    <t>無立木地</t>
    <rPh sb="0" eb="1">
      <t>ム</t>
    </rPh>
    <rPh sb="1" eb="2">
      <t>リツ</t>
    </rPh>
    <rPh sb="2" eb="3">
      <t>キ</t>
    </rPh>
    <rPh sb="3" eb="4">
      <t>チ</t>
    </rPh>
    <phoneticPr fontId="2"/>
  </si>
  <si>
    <t>竹林</t>
    <rPh sb="0" eb="2">
      <t>チクリン</t>
    </rPh>
    <phoneticPr fontId="2"/>
  </si>
  <si>
    <t>天然林</t>
    <rPh sb="0" eb="2">
      <t>テンネン</t>
    </rPh>
    <rPh sb="2" eb="3">
      <t>リン</t>
    </rPh>
    <phoneticPr fontId="2"/>
  </si>
  <si>
    <t>人工林</t>
    <rPh sb="0" eb="3">
      <t>ジンコウリン</t>
    </rPh>
    <phoneticPr fontId="2"/>
  </si>
  <si>
    <t>年次</t>
    <rPh sb="0" eb="2">
      <t>ネンジ</t>
    </rPh>
    <phoneticPr fontId="2"/>
  </si>
  <si>
    <r>
      <rPr>
        <sz val="9"/>
        <color indexed="8"/>
        <rFont val="ＭＳ 明朝"/>
        <family val="1"/>
        <charset val="128"/>
      </rPr>
      <t xml:space="preserve">山口県林業統計要覧 </t>
    </r>
    <r>
      <rPr>
        <sz val="9"/>
        <color indexed="8"/>
        <rFont val="Segoe UI"/>
        <family val="2"/>
      </rPr>
      <t>6</t>
    </r>
    <r>
      <rPr>
        <sz val="9"/>
        <color indexed="8"/>
        <rFont val="ＭＳ ゴシック"/>
        <family val="3"/>
        <charset val="128"/>
      </rPr>
      <t>　林産物生産</t>
    </r>
    <phoneticPr fontId="2"/>
  </si>
  <si>
    <t>（単位：ha、％）</t>
    <rPh sb="1" eb="3">
      <t>タンイ</t>
    </rPh>
    <phoneticPr fontId="2"/>
  </si>
  <si>
    <t xml:space="preserve"> ２６．林野面積（森林計画面積）</t>
    <rPh sb="4" eb="6">
      <t>リンヤ</t>
    </rPh>
    <rPh sb="6" eb="8">
      <t>メンセキ</t>
    </rPh>
    <rPh sb="9" eb="11">
      <t>シンリン</t>
    </rPh>
    <rPh sb="11" eb="13">
      <t>ケイカク</t>
    </rPh>
    <rPh sb="13" eb="15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</si>
</sst>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#;;"/>
    <numFmt numFmtId="177" formatCode="0.0_);[Red]\(0.0\)"/>
    <numFmt numFmtId="178" formatCode="#,##0_ "/>
    <numFmt numFmtId="179" formatCode="#,###\ ;;"/>
    <numFmt numFmtId="180" formatCode="\(#,###\)"/>
    <numFmt numFmtId="181" formatCode="#,##0.00_ "/>
    <numFmt numFmtId="182" formatCode="#,##0.0_ "/>
  </numFmts>
  <fonts count="1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color rgb="FF111111"/>
      <name val="Segoe UI"/>
      <family val="2"/>
    </font>
    <font>
      <sz val="9"/>
      <color indexed="8"/>
      <name val="ＭＳ 明朝"/>
      <family val="1"/>
      <charset val="128"/>
    </font>
    <font>
      <sz val="9"/>
      <color indexed="8"/>
      <name val="Segoe UI"/>
      <family val="2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3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176" fontId="1" fillId="0" borderId="0" xfId="0" applyNumberFormat="1" applyFont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0" fontId="3" fillId="0" borderId="5" xfId="0" quotePrefix="1" applyFont="1" applyBorder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176" fontId="1" fillId="0" borderId="0" xfId="0" quotePrefix="1" applyNumberFormat="1" applyFont="1" applyAlignment="1">
      <alignment horizontal="right" vertical="center" shrinkToFit="1"/>
    </xf>
    <xf numFmtId="3" fontId="1" fillId="0" borderId="0" xfId="0" applyNumberFormat="1" applyFont="1" applyAlignment="1">
      <alignment horizontal="right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textRotation="255" shrinkToFit="1"/>
    </xf>
    <xf numFmtId="0" fontId="1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vertical="center" shrinkToFit="1"/>
    </xf>
    <xf numFmtId="179" fontId="1" fillId="0" borderId="0" xfId="0" applyNumberFormat="1" applyFont="1" applyAlignment="1">
      <alignment vertical="center"/>
    </xf>
    <xf numFmtId="41" fontId="1" fillId="0" borderId="0" xfId="0" applyNumberFormat="1" applyFont="1" applyAlignment="1">
      <alignment horizontal="right" vertical="center" shrinkToFit="1"/>
    </xf>
    <xf numFmtId="0" fontId="4" fillId="0" borderId="5" xfId="0" quotePrefix="1" applyFont="1" applyBorder="1" applyAlignment="1">
      <alignment horizontal="right" vertical="center"/>
    </xf>
    <xf numFmtId="0" fontId="4" fillId="0" borderId="0" xfId="0" quotePrefix="1" applyFont="1" applyAlignment="1">
      <alignment horizontal="right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79" fontId="1" fillId="0" borderId="0" xfId="1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41" fontId="1" fillId="0" borderId="0" xfId="0" applyNumberFormat="1" applyFont="1" applyAlignment="1">
      <alignment vertical="center" shrinkToFit="1"/>
    </xf>
    <xf numFmtId="41" fontId="1" fillId="0" borderId="0" xfId="0" applyNumberFormat="1" applyFont="1" applyAlignment="1">
      <alignment horizontal="center" vertical="center" shrinkToFit="1"/>
    </xf>
    <xf numFmtId="41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 shrinkToFit="1"/>
    </xf>
    <xf numFmtId="180" fontId="1" fillId="0" borderId="0" xfId="0" applyNumberFormat="1" applyFont="1" applyAlignment="1">
      <alignment horizontal="center" vertical="center" shrinkToFit="1"/>
    </xf>
    <xf numFmtId="41" fontId="1" fillId="0" borderId="4" xfId="0" applyNumberFormat="1" applyFont="1" applyBorder="1" applyAlignment="1">
      <alignment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41" fontId="1" fillId="0" borderId="0" xfId="0" applyNumberFormat="1" applyFont="1" applyAlignment="1">
      <alignment vertical="center"/>
    </xf>
    <xf numFmtId="41" fontId="1" fillId="0" borderId="0" xfId="0" applyNumberFormat="1" applyFont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8" fillId="0" borderId="25" xfId="0" applyFont="1" applyBorder="1" applyAlignment="1">
      <alignment horizontal="center" vertical="center" wrapText="1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right" vertical="center"/>
    </xf>
    <xf numFmtId="41" fontId="1" fillId="0" borderId="4" xfId="0" applyNumberFormat="1" applyFont="1" applyBorder="1" applyAlignment="1">
      <alignment horizontal="center" vertical="center" shrinkToFit="1"/>
    </xf>
    <xf numFmtId="0" fontId="1" fillId="0" borderId="5" xfId="0" quotePrefix="1" applyFont="1" applyBorder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0" fontId="9" fillId="0" borderId="0" xfId="0" applyFont="1" applyAlignment="1">
      <alignment vertical="center"/>
    </xf>
    <xf numFmtId="41" fontId="1" fillId="0" borderId="0" xfId="0" applyNumberFormat="1" applyFont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41" fontId="1" fillId="0" borderId="1" xfId="0" applyNumberFormat="1" applyFont="1" applyBorder="1" applyAlignment="1">
      <alignment horizontal="center" vertical="center" shrinkToFit="1"/>
    </xf>
    <xf numFmtId="41" fontId="1" fillId="0" borderId="2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 shrinkToFit="1"/>
    </xf>
    <xf numFmtId="181" fontId="9" fillId="0" borderId="1" xfId="0" applyNumberFormat="1" applyFont="1" applyBorder="1" applyAlignment="1">
      <alignment horizontal="center" vertical="center" shrinkToFit="1"/>
    </xf>
    <xf numFmtId="181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 shrinkToFit="1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8" fontId="1" fillId="0" borderId="1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4" xfId="1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82" fontId="9" fillId="0" borderId="1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182" fontId="11" fillId="0" borderId="0" xfId="0" applyNumberFormat="1" applyFont="1" applyAlignment="1">
      <alignment vertical="center"/>
    </xf>
    <xf numFmtId="182" fontId="1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vertical="center"/>
    </xf>
    <xf numFmtId="178" fontId="1" fillId="0" borderId="4" xfId="0" applyNumberFormat="1" applyFont="1" applyBorder="1" applyAlignment="1">
      <alignment vertical="center"/>
    </xf>
    <xf numFmtId="182" fontId="1" fillId="0" borderId="0" xfId="0" applyNumberFormat="1" applyFont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178" fontId="1" fillId="0" borderId="0" xfId="0" applyNumberFormat="1" applyFont="1" applyAlignment="1">
      <alignment horizontal="right" vertical="center"/>
    </xf>
    <xf numFmtId="178" fontId="1" fillId="0" borderId="4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4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6E74-F672-4D0A-A1E1-31157EFD646B}">
  <sheetPr>
    <tabColor rgb="FFFFC000"/>
  </sheetPr>
  <dimension ref="A1:BA57"/>
  <sheetViews>
    <sheetView tabSelected="1" view="pageBreakPreview" topLeftCell="A16" zoomScaleNormal="100" zoomScaleSheetLayoutView="100" workbookViewId="0"/>
  </sheetViews>
  <sheetFormatPr defaultColWidth="3.6640625" defaultRowHeight="13.2" outlineLevelRow="1" x14ac:dyDescent="0.2"/>
  <cols>
    <col min="1" max="48" width="1.77734375" style="1" customWidth="1"/>
    <col min="49" max="144" width="1.88671875" style="1" customWidth="1"/>
    <col min="145" max="16384" width="3.6640625" style="1"/>
  </cols>
  <sheetData>
    <row r="1" spans="1:48" ht="24.75" hidden="1" customHeight="1" x14ac:dyDescent="0.2"/>
    <row r="2" spans="1:48" ht="23.4" hidden="1" x14ac:dyDescent="0.2">
      <c r="A2" s="54" t="s">
        <v>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</row>
    <row r="3" spans="1:48" hidden="1" x14ac:dyDescent="0.2">
      <c r="A3" s="1" t="s">
        <v>19</v>
      </c>
      <c r="AV3" s="52" t="s">
        <v>18</v>
      </c>
    </row>
    <row r="4" spans="1:48" ht="24" hidden="1" customHeight="1" x14ac:dyDescent="0.2">
      <c r="A4" s="51" t="s">
        <v>17</v>
      </c>
      <c r="B4" s="51"/>
      <c r="C4" s="51"/>
      <c r="D4" s="51"/>
      <c r="E4" s="50"/>
      <c r="F4" s="75" t="s">
        <v>47</v>
      </c>
      <c r="G4" s="75"/>
      <c r="H4" s="75"/>
      <c r="I4" s="75"/>
      <c r="J4" s="99" t="s">
        <v>46</v>
      </c>
      <c r="K4" s="99"/>
      <c r="L4" s="100"/>
      <c r="M4" s="99" t="s">
        <v>45</v>
      </c>
      <c r="N4" s="99"/>
      <c r="O4" s="99"/>
      <c r="P4" s="99"/>
      <c r="Q4" s="99" t="s">
        <v>44</v>
      </c>
      <c r="R4" s="99"/>
      <c r="S4" s="99"/>
      <c r="T4" s="99"/>
      <c r="U4" s="99" t="s">
        <v>43</v>
      </c>
      <c r="V4" s="99"/>
      <c r="W4" s="99"/>
      <c r="X4" s="99"/>
      <c r="Y4" s="99" t="s">
        <v>42</v>
      </c>
      <c r="Z4" s="99"/>
      <c r="AA4" s="99"/>
      <c r="AB4" s="99"/>
      <c r="AC4" s="99" t="s">
        <v>41</v>
      </c>
      <c r="AD4" s="99"/>
      <c r="AE4" s="99"/>
      <c r="AF4" s="99"/>
      <c r="AG4" s="99" t="s">
        <v>40</v>
      </c>
      <c r="AH4" s="99"/>
      <c r="AI4" s="99"/>
      <c r="AJ4" s="99"/>
      <c r="AK4" s="99" t="s">
        <v>39</v>
      </c>
      <c r="AL4" s="99"/>
      <c r="AM4" s="99"/>
      <c r="AN4" s="99"/>
      <c r="AO4" s="99" t="s">
        <v>38</v>
      </c>
      <c r="AP4" s="99"/>
      <c r="AQ4" s="99"/>
      <c r="AR4" s="99"/>
      <c r="AS4" s="99" t="s">
        <v>37</v>
      </c>
      <c r="AT4" s="98"/>
      <c r="AU4" s="98"/>
      <c r="AV4" s="98"/>
    </row>
    <row r="5" spans="1:48" ht="24" hidden="1" customHeight="1" x14ac:dyDescent="0.2">
      <c r="A5" s="32"/>
      <c r="B5" s="32"/>
      <c r="C5" s="32"/>
      <c r="D5" s="32"/>
      <c r="E5" s="31"/>
      <c r="F5" s="69"/>
      <c r="G5" s="69"/>
      <c r="H5" s="69"/>
      <c r="I5" s="69"/>
      <c r="J5" s="97"/>
      <c r="K5" s="97"/>
      <c r="L5" s="97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5"/>
      <c r="AU5" s="95"/>
      <c r="AV5" s="95"/>
    </row>
    <row r="6" spans="1:48" ht="15" hidden="1" customHeight="1" x14ac:dyDescent="0.2">
      <c r="A6" s="94"/>
      <c r="B6" s="94"/>
      <c r="C6" s="94"/>
      <c r="D6" s="94"/>
      <c r="E6" s="9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92"/>
      <c r="V6" s="92"/>
      <c r="W6" s="92"/>
      <c r="X6" s="92"/>
      <c r="Y6" s="92"/>
      <c r="Z6" s="92"/>
      <c r="AA6" s="92"/>
      <c r="AB6" s="92"/>
      <c r="AC6" s="3"/>
      <c r="AD6" s="3"/>
      <c r="AE6" s="3"/>
      <c r="AF6" s="3"/>
      <c r="AG6" s="92"/>
      <c r="AH6" s="92"/>
      <c r="AI6" s="92"/>
      <c r="AJ6" s="92"/>
      <c r="AK6" s="91"/>
      <c r="AL6" s="91"/>
      <c r="AM6" s="91"/>
      <c r="AN6" s="21"/>
      <c r="AO6" s="90"/>
      <c r="AP6" s="90"/>
      <c r="AQ6" s="90"/>
      <c r="AS6" s="21"/>
      <c r="AT6" s="21"/>
      <c r="AU6" s="21"/>
      <c r="AV6" s="21"/>
    </row>
    <row r="7" spans="1:48" ht="24.9" hidden="1" customHeight="1" x14ac:dyDescent="0.2">
      <c r="A7" s="89" t="s">
        <v>28</v>
      </c>
      <c r="B7" s="89"/>
      <c r="C7" s="89"/>
      <c r="D7" s="89"/>
      <c r="E7" s="88"/>
      <c r="F7" s="87">
        <f>SUM(J7:BA7)</f>
        <v>2465</v>
      </c>
      <c r="G7" s="87"/>
      <c r="H7" s="87"/>
      <c r="I7" s="87"/>
      <c r="J7" s="81"/>
      <c r="K7" s="81"/>
      <c r="L7" s="81"/>
      <c r="M7" s="81">
        <f>8+1</f>
        <v>9</v>
      </c>
      <c r="N7" s="81"/>
      <c r="O7" s="81"/>
      <c r="P7" s="81"/>
      <c r="Q7" s="81">
        <f>246+167</f>
        <v>413</v>
      </c>
      <c r="R7" s="81"/>
      <c r="S7" s="81"/>
      <c r="T7" s="81"/>
      <c r="U7" s="81">
        <f>452+472</f>
        <v>924</v>
      </c>
      <c r="V7" s="81"/>
      <c r="W7" s="81"/>
      <c r="X7" s="81"/>
      <c r="Y7" s="81">
        <f>238+338</f>
        <v>576</v>
      </c>
      <c r="Z7" s="81"/>
      <c r="AA7" s="81"/>
      <c r="AB7" s="81"/>
      <c r="AC7" s="81">
        <f>92+167</f>
        <v>259</v>
      </c>
      <c r="AD7" s="81"/>
      <c r="AE7" s="81"/>
      <c r="AF7" s="81"/>
      <c r="AG7" s="81">
        <f>44+137</f>
        <v>181</v>
      </c>
      <c r="AH7" s="81"/>
      <c r="AI7" s="81"/>
      <c r="AJ7" s="81"/>
      <c r="AK7" s="81">
        <f>15+38+17</f>
        <v>70</v>
      </c>
      <c r="AL7" s="81"/>
      <c r="AM7" s="81"/>
      <c r="AN7" s="81"/>
      <c r="AO7" s="81">
        <f>6+20</f>
        <v>26</v>
      </c>
      <c r="AP7" s="81"/>
      <c r="AQ7" s="81"/>
      <c r="AR7" s="81"/>
      <c r="AS7" s="81">
        <f>1+6</f>
        <v>7</v>
      </c>
      <c r="AT7" s="81"/>
      <c r="AU7" s="81"/>
      <c r="AV7" s="81"/>
    </row>
    <row r="8" spans="1:48" ht="24.9" hidden="1" customHeight="1" x14ac:dyDescent="0.2">
      <c r="A8" s="86" t="s">
        <v>24</v>
      </c>
      <c r="B8" s="86"/>
      <c r="C8" s="86"/>
      <c r="D8" s="86"/>
      <c r="E8" s="85"/>
      <c r="F8" s="80">
        <f>SUM(J8:AS8)</f>
        <v>2070</v>
      </c>
      <c r="G8" s="80"/>
      <c r="H8" s="80"/>
      <c r="I8" s="80"/>
      <c r="J8" s="80">
        <v>2</v>
      </c>
      <c r="K8" s="80"/>
      <c r="L8" s="80"/>
      <c r="M8" s="81">
        <v>5</v>
      </c>
      <c r="N8" s="81"/>
      <c r="O8" s="81"/>
      <c r="P8" s="81"/>
      <c r="Q8" s="81">
        <v>324</v>
      </c>
      <c r="R8" s="81"/>
      <c r="S8" s="81"/>
      <c r="T8" s="81"/>
      <c r="U8" s="80">
        <v>769</v>
      </c>
      <c r="V8" s="80"/>
      <c r="W8" s="80"/>
      <c r="X8" s="80"/>
      <c r="Y8" s="80">
        <v>477</v>
      </c>
      <c r="Z8" s="80"/>
      <c r="AA8" s="80"/>
      <c r="AB8" s="80"/>
      <c r="AC8" s="81">
        <v>216</v>
      </c>
      <c r="AD8" s="81"/>
      <c r="AE8" s="81"/>
      <c r="AF8" s="81"/>
      <c r="AG8" s="80">
        <v>160</v>
      </c>
      <c r="AH8" s="80"/>
      <c r="AI8" s="80"/>
      <c r="AJ8" s="80"/>
      <c r="AK8" s="80">
        <v>71</v>
      </c>
      <c r="AL8" s="80"/>
      <c r="AM8" s="80"/>
      <c r="AN8" s="80"/>
      <c r="AO8" s="80">
        <v>35</v>
      </c>
      <c r="AP8" s="80"/>
      <c r="AQ8" s="80"/>
      <c r="AR8" s="80"/>
      <c r="AS8" s="80">
        <v>11</v>
      </c>
      <c r="AT8" s="80"/>
      <c r="AU8" s="80"/>
      <c r="AV8" s="80"/>
    </row>
    <row r="9" spans="1:48" ht="24.75" hidden="1" customHeight="1" x14ac:dyDescent="0.2">
      <c r="A9" s="86" t="s">
        <v>9</v>
      </c>
      <c r="B9" s="86"/>
      <c r="C9" s="86"/>
      <c r="D9" s="86"/>
      <c r="E9" s="85"/>
      <c r="F9" s="80">
        <f>SUM(J9:BA9)</f>
        <v>1635</v>
      </c>
      <c r="G9" s="80"/>
      <c r="H9" s="80"/>
      <c r="I9" s="80"/>
      <c r="J9" s="80">
        <f>SUM(J10:L12)</f>
        <v>1</v>
      </c>
      <c r="K9" s="80"/>
      <c r="L9" s="80"/>
      <c r="M9" s="81">
        <f>SUM(M10:P12)</f>
        <v>8</v>
      </c>
      <c r="N9" s="81"/>
      <c r="O9" s="81"/>
      <c r="P9" s="81"/>
      <c r="Q9" s="81">
        <v>265</v>
      </c>
      <c r="R9" s="81"/>
      <c r="S9" s="81"/>
      <c r="T9" s="81"/>
      <c r="U9" s="80">
        <v>598</v>
      </c>
      <c r="V9" s="80"/>
      <c r="W9" s="80"/>
      <c r="X9" s="80"/>
      <c r="Y9" s="80">
        <v>362</v>
      </c>
      <c r="Z9" s="80"/>
      <c r="AA9" s="80"/>
      <c r="AB9" s="80"/>
      <c r="AC9" s="81">
        <v>173</v>
      </c>
      <c r="AD9" s="81"/>
      <c r="AE9" s="81"/>
      <c r="AF9" s="81"/>
      <c r="AG9" s="80">
        <v>128</v>
      </c>
      <c r="AH9" s="80"/>
      <c r="AI9" s="80"/>
      <c r="AJ9" s="80"/>
      <c r="AK9" s="80">
        <v>57</v>
      </c>
      <c r="AL9" s="80"/>
      <c r="AM9" s="80"/>
      <c r="AN9" s="80"/>
      <c r="AO9" s="80">
        <v>26</v>
      </c>
      <c r="AP9" s="80"/>
      <c r="AQ9" s="80"/>
      <c r="AR9" s="80"/>
      <c r="AS9" s="80">
        <v>17</v>
      </c>
      <c r="AT9" s="80"/>
      <c r="AU9" s="80"/>
      <c r="AV9" s="80"/>
    </row>
    <row r="10" spans="1:48" ht="24.75" hidden="1" customHeight="1" x14ac:dyDescent="0.2">
      <c r="A10" s="84" t="s">
        <v>6</v>
      </c>
      <c r="B10" s="84"/>
      <c r="C10" s="84"/>
      <c r="D10" s="84"/>
      <c r="E10" s="83"/>
      <c r="F10" s="80">
        <f>SUM(J10:BA10)</f>
        <v>718</v>
      </c>
      <c r="G10" s="80"/>
      <c r="H10" s="80"/>
      <c r="I10" s="80"/>
      <c r="J10" s="80">
        <v>1</v>
      </c>
      <c r="K10" s="80"/>
      <c r="L10" s="80"/>
      <c r="M10" s="81">
        <f>1+3+1+1</f>
        <v>6</v>
      </c>
      <c r="N10" s="81"/>
      <c r="O10" s="81"/>
      <c r="P10" s="81"/>
      <c r="Q10" s="81">
        <f>7+14+24+24+15+41+26</f>
        <v>151</v>
      </c>
      <c r="R10" s="81"/>
      <c r="S10" s="81"/>
      <c r="T10" s="81"/>
      <c r="U10" s="80">
        <f>3+31+48+51+37+69+51</f>
        <v>290</v>
      </c>
      <c r="V10" s="80"/>
      <c r="W10" s="80"/>
      <c r="X10" s="80"/>
      <c r="Y10" s="80">
        <f>1+22+24+24+20+23+20</f>
        <v>134</v>
      </c>
      <c r="Z10" s="80"/>
      <c r="AA10" s="80"/>
      <c r="AB10" s="80"/>
      <c r="AC10" s="81">
        <f>19+13+8+9+11+6</f>
        <v>66</v>
      </c>
      <c r="AD10" s="81"/>
      <c r="AE10" s="81"/>
      <c r="AF10" s="81"/>
      <c r="AG10" s="80">
        <f>14+4+5+14+3+10</f>
        <v>50</v>
      </c>
      <c r="AH10" s="80"/>
      <c r="AI10" s="80"/>
      <c r="AJ10" s="80"/>
      <c r="AK10" s="80">
        <f>2+4+3+1</f>
        <v>10</v>
      </c>
      <c r="AL10" s="80"/>
      <c r="AM10" s="80"/>
      <c r="AN10" s="80"/>
      <c r="AO10" s="80">
        <f>2+2+1+2+1+2</f>
        <v>10</v>
      </c>
      <c r="AP10" s="80"/>
      <c r="AQ10" s="80"/>
      <c r="AR10" s="80"/>
      <c r="AS10" s="80"/>
      <c r="AT10" s="80"/>
      <c r="AU10" s="80"/>
      <c r="AV10" s="80"/>
    </row>
    <row r="11" spans="1:48" ht="24.75" hidden="1" customHeight="1" x14ac:dyDescent="0.2">
      <c r="A11" s="84" t="s">
        <v>4</v>
      </c>
      <c r="B11" s="84"/>
      <c r="C11" s="84"/>
      <c r="D11" s="84"/>
      <c r="E11" s="83"/>
      <c r="F11" s="80">
        <f>SUM(J11:BA11)</f>
        <v>406</v>
      </c>
      <c r="G11" s="80"/>
      <c r="H11" s="80"/>
      <c r="I11" s="80"/>
      <c r="J11" s="82">
        <f>SUM(J12:J14)</f>
        <v>0</v>
      </c>
      <c r="K11" s="82"/>
      <c r="L11" s="82"/>
      <c r="M11" s="81">
        <f>1</f>
        <v>1</v>
      </c>
      <c r="N11" s="81"/>
      <c r="O11" s="81"/>
      <c r="P11" s="81"/>
      <c r="Q11" s="81">
        <f>17+12+12+6</f>
        <v>47</v>
      </c>
      <c r="R11" s="81"/>
      <c r="S11" s="81"/>
      <c r="T11" s="81"/>
      <c r="U11" s="80">
        <f>40+35+31+28</f>
        <v>134</v>
      </c>
      <c r="V11" s="80"/>
      <c r="W11" s="80"/>
      <c r="X11" s="80"/>
      <c r="Y11" s="80">
        <f>22+22+38+31</f>
        <v>113</v>
      </c>
      <c r="Z11" s="80"/>
      <c r="AA11" s="80"/>
      <c r="AB11" s="80"/>
      <c r="AC11" s="81">
        <f>15+18+14+7</f>
        <v>54</v>
      </c>
      <c r="AD11" s="81"/>
      <c r="AE11" s="81"/>
      <c r="AF11" s="81"/>
      <c r="AG11" s="80">
        <f>5+7+8+12</f>
        <v>32</v>
      </c>
      <c r="AH11" s="80"/>
      <c r="AI11" s="80"/>
      <c r="AJ11" s="80"/>
      <c r="AK11" s="80">
        <f>5+1+5+6</f>
        <v>17</v>
      </c>
      <c r="AL11" s="80"/>
      <c r="AM11" s="80"/>
      <c r="AN11" s="80"/>
      <c r="AO11" s="80">
        <f>1+1+6</f>
        <v>8</v>
      </c>
      <c r="AP11" s="80"/>
      <c r="AQ11" s="80"/>
      <c r="AR11" s="80"/>
      <c r="AS11" s="80"/>
      <c r="AT11" s="80"/>
      <c r="AU11" s="80"/>
      <c r="AV11" s="80"/>
    </row>
    <row r="12" spans="1:48" ht="24.75" hidden="1" customHeight="1" x14ac:dyDescent="0.2">
      <c r="A12" s="84" t="s">
        <v>3</v>
      </c>
      <c r="B12" s="84"/>
      <c r="C12" s="84"/>
      <c r="D12" s="84"/>
      <c r="E12" s="83"/>
      <c r="F12" s="80">
        <f>SUM(J12:BA12)</f>
        <v>488</v>
      </c>
      <c r="G12" s="80"/>
      <c r="H12" s="80"/>
      <c r="I12" s="80"/>
      <c r="J12" s="82">
        <f>SUM(J13:J15)</f>
        <v>0</v>
      </c>
      <c r="K12" s="82"/>
      <c r="L12" s="82"/>
      <c r="M12" s="81">
        <v>1</v>
      </c>
      <c r="N12" s="81"/>
      <c r="O12" s="81"/>
      <c r="P12" s="81"/>
      <c r="Q12" s="81">
        <f>20+16+11+20</f>
        <v>67</v>
      </c>
      <c r="R12" s="81"/>
      <c r="S12" s="81"/>
      <c r="T12" s="81"/>
      <c r="U12" s="80">
        <f>37+47+34+56</f>
        <v>174</v>
      </c>
      <c r="V12" s="80"/>
      <c r="W12" s="80"/>
      <c r="X12" s="80"/>
      <c r="Y12" s="80">
        <f>10+41+28+36</f>
        <v>115</v>
      </c>
      <c r="Z12" s="80"/>
      <c r="AA12" s="80"/>
      <c r="AB12" s="80"/>
      <c r="AC12" s="81">
        <f>10+12+11+20</f>
        <v>53</v>
      </c>
      <c r="AD12" s="81"/>
      <c r="AE12" s="81"/>
      <c r="AF12" s="81"/>
      <c r="AG12" s="80">
        <f>5+13+9+19</f>
        <v>46</v>
      </c>
      <c r="AH12" s="80"/>
      <c r="AI12" s="80"/>
      <c r="AJ12" s="80"/>
      <c r="AK12" s="80">
        <f>2+6+5+11</f>
        <v>24</v>
      </c>
      <c r="AL12" s="80"/>
      <c r="AM12" s="80"/>
      <c r="AN12" s="80"/>
      <c r="AO12" s="80">
        <f>1+2+3+2</f>
        <v>8</v>
      </c>
      <c r="AP12" s="80"/>
      <c r="AQ12" s="80"/>
      <c r="AR12" s="80"/>
      <c r="AS12" s="80"/>
      <c r="AT12" s="80"/>
      <c r="AU12" s="80"/>
      <c r="AV12" s="80"/>
    </row>
    <row r="13" spans="1:48" ht="15" hidden="1" customHeight="1" thickBot="1" x14ac:dyDescent="0.25">
      <c r="A13" s="79"/>
      <c r="B13" s="79"/>
      <c r="C13" s="79"/>
      <c r="D13" s="79"/>
      <c r="E13" s="78"/>
      <c r="F13" s="59"/>
      <c r="G13" s="59"/>
      <c r="H13" s="59"/>
      <c r="I13" s="59"/>
      <c r="J13" s="58"/>
      <c r="K13" s="58"/>
      <c r="L13" s="58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</row>
    <row r="14" spans="1:48" s="2" customFormat="1" ht="18" hidden="1" customHeight="1" x14ac:dyDescent="0.2">
      <c r="A14" s="4" t="s">
        <v>0</v>
      </c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48" s="2" customFormat="1" ht="18" hidden="1" customHeight="1" x14ac:dyDescent="0.2">
      <c r="A15" s="4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8" ht="24.75" customHeight="1" x14ac:dyDescent="0.2">
      <c r="A16" s="55" t="s">
        <v>35</v>
      </c>
      <c r="B16" s="55"/>
      <c r="Q16" s="55"/>
      <c r="R16" s="55"/>
      <c r="Z16" s="55"/>
      <c r="AA16" s="55"/>
      <c r="AB16" s="55"/>
      <c r="AC16" s="55"/>
    </row>
    <row r="17" spans="1:53" ht="24.9" customHeight="1" x14ac:dyDescent="0.2">
      <c r="A17" s="77" t="s">
        <v>34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</row>
    <row r="18" spans="1:53" ht="13.8" thickBot="1" x14ac:dyDescent="0.25">
      <c r="A18" s="1" t="s">
        <v>33</v>
      </c>
      <c r="AL18" s="76" t="s">
        <v>18</v>
      </c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BA18" s="1" t="s">
        <v>11</v>
      </c>
    </row>
    <row r="19" spans="1:53" ht="18.75" customHeight="1" x14ac:dyDescent="0.2">
      <c r="A19" s="51" t="s">
        <v>17</v>
      </c>
      <c r="B19" s="51"/>
      <c r="C19" s="51"/>
      <c r="D19" s="51"/>
      <c r="E19" s="50"/>
      <c r="F19" s="75" t="s">
        <v>16</v>
      </c>
      <c r="G19" s="75"/>
      <c r="H19" s="75"/>
      <c r="I19" s="75"/>
      <c r="J19" s="74">
        <v>15</v>
      </c>
      <c r="K19" s="74"/>
      <c r="L19" s="74"/>
      <c r="M19" s="74">
        <v>20</v>
      </c>
      <c r="N19" s="74"/>
      <c r="O19" s="74"/>
      <c r="P19" s="74">
        <v>25</v>
      </c>
      <c r="Q19" s="74"/>
      <c r="R19" s="74"/>
      <c r="S19" s="74">
        <v>30</v>
      </c>
      <c r="T19" s="74"/>
      <c r="U19" s="74"/>
      <c r="V19" s="74">
        <v>35</v>
      </c>
      <c r="W19" s="74"/>
      <c r="X19" s="74"/>
      <c r="Y19" s="74">
        <v>40</v>
      </c>
      <c r="Z19" s="74"/>
      <c r="AA19" s="74"/>
      <c r="AB19" s="74">
        <v>45</v>
      </c>
      <c r="AC19" s="74"/>
      <c r="AD19" s="74"/>
      <c r="AE19" s="74">
        <v>50</v>
      </c>
      <c r="AF19" s="74"/>
      <c r="AG19" s="74"/>
      <c r="AH19" s="74">
        <v>55</v>
      </c>
      <c r="AI19" s="74"/>
      <c r="AJ19" s="74"/>
      <c r="AK19" s="74">
        <v>60</v>
      </c>
      <c r="AL19" s="74"/>
      <c r="AM19" s="74"/>
      <c r="AN19" s="74">
        <v>65</v>
      </c>
      <c r="AO19" s="74"/>
      <c r="AP19" s="74"/>
      <c r="AQ19" s="74">
        <v>70</v>
      </c>
      <c r="AR19" s="74"/>
      <c r="AS19" s="74"/>
      <c r="AT19" s="73" t="s">
        <v>32</v>
      </c>
      <c r="AU19" s="73"/>
      <c r="AV19" s="49"/>
      <c r="BA19" s="1" t="s">
        <v>10</v>
      </c>
    </row>
    <row r="20" spans="1:53" ht="18.75" customHeight="1" x14ac:dyDescent="0.2">
      <c r="A20" s="42"/>
      <c r="B20" s="42"/>
      <c r="C20" s="42"/>
      <c r="D20" s="42"/>
      <c r="E20" s="41"/>
      <c r="F20" s="72"/>
      <c r="G20" s="72"/>
      <c r="H20" s="72"/>
      <c r="I20" s="72"/>
      <c r="J20" s="71" t="s">
        <v>31</v>
      </c>
      <c r="K20" s="71"/>
      <c r="L20" s="71"/>
      <c r="M20" s="71" t="s">
        <v>31</v>
      </c>
      <c r="N20" s="71"/>
      <c r="O20" s="71"/>
      <c r="P20" s="71" t="s">
        <v>31</v>
      </c>
      <c r="Q20" s="71"/>
      <c r="R20" s="71"/>
      <c r="S20" s="71" t="s">
        <v>31</v>
      </c>
      <c r="T20" s="71"/>
      <c r="U20" s="71"/>
      <c r="V20" s="71" t="s">
        <v>31</v>
      </c>
      <c r="W20" s="71"/>
      <c r="X20" s="71"/>
      <c r="Y20" s="71" t="s">
        <v>31</v>
      </c>
      <c r="Z20" s="71"/>
      <c r="AA20" s="71"/>
      <c r="AB20" s="71" t="s">
        <v>31</v>
      </c>
      <c r="AC20" s="71"/>
      <c r="AD20" s="71"/>
      <c r="AE20" s="71" t="s">
        <v>31</v>
      </c>
      <c r="AF20" s="71"/>
      <c r="AG20" s="71"/>
      <c r="AH20" s="71" t="s">
        <v>31</v>
      </c>
      <c r="AI20" s="71"/>
      <c r="AJ20" s="71"/>
      <c r="AK20" s="71" t="s">
        <v>31</v>
      </c>
      <c r="AL20" s="71"/>
      <c r="AM20" s="71"/>
      <c r="AN20" s="71" t="s">
        <v>31</v>
      </c>
      <c r="AO20" s="71"/>
      <c r="AP20" s="71"/>
      <c r="AQ20" s="71" t="s">
        <v>31</v>
      </c>
      <c r="AR20" s="71"/>
      <c r="AS20" s="71"/>
      <c r="AT20" s="70"/>
      <c r="AU20" s="70"/>
      <c r="AV20" s="40"/>
      <c r="BA20" s="1" t="s">
        <v>30</v>
      </c>
    </row>
    <row r="21" spans="1:53" ht="18.75" customHeight="1" x14ac:dyDescent="0.2">
      <c r="A21" s="32"/>
      <c r="B21" s="32"/>
      <c r="C21" s="32"/>
      <c r="D21" s="32"/>
      <c r="E21" s="31"/>
      <c r="F21" s="69"/>
      <c r="G21" s="69"/>
      <c r="H21" s="69"/>
      <c r="I21" s="69"/>
      <c r="J21" s="68" t="s">
        <v>29</v>
      </c>
      <c r="K21" s="68"/>
      <c r="L21" s="68"/>
      <c r="M21" s="68">
        <v>24</v>
      </c>
      <c r="N21" s="68"/>
      <c r="O21" s="68"/>
      <c r="P21" s="68">
        <v>29</v>
      </c>
      <c r="Q21" s="68"/>
      <c r="R21" s="68"/>
      <c r="S21" s="68">
        <v>34</v>
      </c>
      <c r="T21" s="68"/>
      <c r="U21" s="68"/>
      <c r="V21" s="68">
        <v>39</v>
      </c>
      <c r="W21" s="68"/>
      <c r="X21" s="68"/>
      <c r="Y21" s="68">
        <v>44</v>
      </c>
      <c r="Z21" s="68"/>
      <c r="AA21" s="68"/>
      <c r="AB21" s="68">
        <v>49</v>
      </c>
      <c r="AC21" s="68"/>
      <c r="AD21" s="68"/>
      <c r="AE21" s="68">
        <v>54</v>
      </c>
      <c r="AF21" s="68"/>
      <c r="AG21" s="68"/>
      <c r="AH21" s="68">
        <v>59</v>
      </c>
      <c r="AI21" s="68"/>
      <c r="AJ21" s="68"/>
      <c r="AK21" s="68">
        <v>64</v>
      </c>
      <c r="AL21" s="68"/>
      <c r="AM21" s="68"/>
      <c r="AN21" s="68">
        <v>69</v>
      </c>
      <c r="AO21" s="68"/>
      <c r="AP21" s="68"/>
      <c r="AQ21" s="68">
        <v>74</v>
      </c>
      <c r="AR21" s="68"/>
      <c r="AS21" s="68"/>
      <c r="AT21" s="68"/>
      <c r="AU21" s="68"/>
      <c r="AV21" s="30"/>
    </row>
    <row r="22" spans="1:53" ht="15" customHeight="1" x14ac:dyDescent="0.2">
      <c r="A22" s="3"/>
      <c r="B22" s="3"/>
      <c r="C22" s="3"/>
      <c r="D22" s="3"/>
      <c r="E22" s="67"/>
      <c r="F22" s="66"/>
      <c r="G22" s="3"/>
      <c r="H22" s="3"/>
      <c r="I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AT22" s="65"/>
      <c r="AU22" s="65"/>
      <c r="AV22" s="3"/>
      <c r="BA22" s="1" t="s">
        <v>5</v>
      </c>
    </row>
    <row r="23" spans="1:53" ht="24.75" hidden="1" customHeight="1" outlineLevel="1" x14ac:dyDescent="0.2">
      <c r="A23" s="18" t="s">
        <v>28</v>
      </c>
      <c r="B23" s="18"/>
      <c r="C23" s="18"/>
      <c r="D23" s="18"/>
      <c r="E23" s="19"/>
      <c r="F23" s="61">
        <f>SUM(J23:AT23)</f>
        <v>3249</v>
      </c>
      <c r="G23" s="60"/>
      <c r="H23" s="60"/>
      <c r="I23" s="60"/>
      <c r="J23" s="60">
        <f>SUM(J24:J26)</f>
        <v>100</v>
      </c>
      <c r="K23" s="60"/>
      <c r="L23" s="60"/>
      <c r="M23" s="60">
        <f>SUM(M24:M26)</f>
        <v>43</v>
      </c>
      <c r="N23" s="60"/>
      <c r="O23" s="60"/>
      <c r="P23" s="60">
        <f>SUM(P24:P26)</f>
        <v>20</v>
      </c>
      <c r="Q23" s="60"/>
      <c r="R23" s="60"/>
      <c r="S23" s="60">
        <f>SUM(S24:S26)</f>
        <v>20</v>
      </c>
      <c r="T23" s="60"/>
      <c r="U23" s="60"/>
      <c r="V23" s="60">
        <f>SUM(V24:V26)</f>
        <v>32</v>
      </c>
      <c r="W23" s="60"/>
      <c r="X23" s="60"/>
      <c r="Y23" s="60">
        <f>SUM(Y24:Y26)</f>
        <v>32</v>
      </c>
      <c r="Z23" s="60"/>
      <c r="AA23" s="60"/>
      <c r="AB23" s="60">
        <f>SUM(AB24:AB26)</f>
        <v>51</v>
      </c>
      <c r="AC23" s="60"/>
      <c r="AD23" s="60"/>
      <c r="AE23" s="60">
        <f>SUM(AE24:AE26)</f>
        <v>116</v>
      </c>
      <c r="AF23" s="60"/>
      <c r="AG23" s="60"/>
      <c r="AH23" s="60">
        <f>SUM(AH24:AH26)</f>
        <v>171</v>
      </c>
      <c r="AI23" s="60"/>
      <c r="AJ23" s="60"/>
      <c r="AK23" s="60">
        <f>SUM(AK24:AK26)</f>
        <v>345</v>
      </c>
      <c r="AL23" s="60"/>
      <c r="AM23" s="60"/>
      <c r="AN23" s="60">
        <f>SUM(AN24:AN26)</f>
        <v>521</v>
      </c>
      <c r="AO23" s="60"/>
      <c r="AP23" s="60"/>
      <c r="AQ23" s="60">
        <f>SUM(AQ24:AQ26)</f>
        <v>682</v>
      </c>
      <c r="AR23" s="60"/>
      <c r="AS23" s="60"/>
      <c r="AT23" s="60">
        <f>SUM(AT24:AT26)</f>
        <v>1116</v>
      </c>
      <c r="AU23" s="60"/>
      <c r="AV23" s="60"/>
    </row>
    <row r="24" spans="1:53" ht="24.75" hidden="1" customHeight="1" collapsed="1" x14ac:dyDescent="0.2">
      <c r="A24" s="4"/>
      <c r="B24" s="18" t="s">
        <v>27</v>
      </c>
      <c r="C24" s="18"/>
      <c r="D24" s="18"/>
      <c r="E24" s="17"/>
      <c r="F24" s="61">
        <f>SUM(J24:AT24)</f>
        <v>1506</v>
      </c>
      <c r="G24" s="60"/>
      <c r="H24" s="60"/>
      <c r="I24" s="60"/>
      <c r="J24" s="60">
        <v>50</v>
      </c>
      <c r="K24" s="60"/>
      <c r="L24" s="60"/>
      <c r="M24" s="64">
        <v>22</v>
      </c>
      <c r="N24" s="64"/>
      <c r="O24" s="64"/>
      <c r="P24" s="64">
        <v>10</v>
      </c>
      <c r="Q24" s="64"/>
      <c r="R24" s="64"/>
      <c r="S24" s="64">
        <v>10</v>
      </c>
      <c r="T24" s="64"/>
      <c r="U24" s="64"/>
      <c r="V24" s="64">
        <v>15</v>
      </c>
      <c r="W24" s="64"/>
      <c r="X24" s="64"/>
      <c r="Y24" s="64">
        <v>17</v>
      </c>
      <c r="Z24" s="64"/>
      <c r="AA24" s="64"/>
      <c r="AB24" s="64">
        <v>29</v>
      </c>
      <c r="AC24" s="64"/>
      <c r="AD24" s="64"/>
      <c r="AE24" s="64">
        <v>61</v>
      </c>
      <c r="AF24" s="64"/>
      <c r="AG24" s="64"/>
      <c r="AH24" s="64">
        <v>73</v>
      </c>
      <c r="AI24" s="64"/>
      <c r="AJ24" s="64"/>
      <c r="AK24" s="64">
        <v>153</v>
      </c>
      <c r="AL24" s="64"/>
      <c r="AM24" s="64"/>
      <c r="AN24" s="64">
        <v>255</v>
      </c>
      <c r="AO24" s="64"/>
      <c r="AP24" s="64"/>
      <c r="AQ24" s="64">
        <v>329</v>
      </c>
      <c r="AR24" s="64"/>
      <c r="AS24" s="64"/>
      <c r="AT24" s="64">
        <v>482</v>
      </c>
      <c r="AU24" s="64"/>
      <c r="AV24" s="64"/>
    </row>
    <row r="25" spans="1:53" ht="24.75" hidden="1" customHeight="1" x14ac:dyDescent="0.2">
      <c r="A25" s="4"/>
      <c r="B25" s="18" t="s">
        <v>26</v>
      </c>
      <c r="C25" s="18"/>
      <c r="D25" s="18"/>
      <c r="E25" s="17"/>
      <c r="F25" s="61">
        <f>SUM(J25:AT25)</f>
        <v>820</v>
      </c>
      <c r="G25" s="60"/>
      <c r="H25" s="60"/>
      <c r="I25" s="60"/>
      <c r="J25" s="60">
        <v>16</v>
      </c>
      <c r="K25" s="60"/>
      <c r="L25" s="60"/>
      <c r="M25" s="64">
        <v>5</v>
      </c>
      <c r="N25" s="64"/>
      <c r="O25" s="64"/>
      <c r="P25" s="64">
        <v>8</v>
      </c>
      <c r="Q25" s="64"/>
      <c r="R25" s="64"/>
      <c r="S25" s="64">
        <v>3</v>
      </c>
      <c r="T25" s="64"/>
      <c r="U25" s="64"/>
      <c r="V25" s="64">
        <v>9</v>
      </c>
      <c r="W25" s="64"/>
      <c r="X25" s="64"/>
      <c r="Y25" s="64">
        <v>6</v>
      </c>
      <c r="Z25" s="64"/>
      <c r="AA25" s="64"/>
      <c r="AB25" s="64">
        <v>7</v>
      </c>
      <c r="AC25" s="64"/>
      <c r="AD25" s="64"/>
      <c r="AE25" s="64">
        <v>21</v>
      </c>
      <c r="AF25" s="64"/>
      <c r="AG25" s="64"/>
      <c r="AH25" s="64">
        <v>45</v>
      </c>
      <c r="AI25" s="64"/>
      <c r="AJ25" s="64"/>
      <c r="AK25" s="64">
        <v>86</v>
      </c>
      <c r="AL25" s="64"/>
      <c r="AM25" s="64"/>
      <c r="AN25" s="64">
        <v>121</v>
      </c>
      <c r="AO25" s="64"/>
      <c r="AP25" s="64"/>
      <c r="AQ25" s="64">
        <v>175</v>
      </c>
      <c r="AR25" s="64"/>
      <c r="AS25" s="64"/>
      <c r="AT25" s="64">
        <v>318</v>
      </c>
      <c r="AU25" s="64"/>
      <c r="AV25" s="64"/>
    </row>
    <row r="26" spans="1:53" ht="24.75" hidden="1" customHeight="1" x14ac:dyDescent="0.2">
      <c r="A26" s="4"/>
      <c r="B26" s="18" t="s">
        <v>25</v>
      </c>
      <c r="C26" s="18"/>
      <c r="D26" s="18"/>
      <c r="E26" s="17"/>
      <c r="F26" s="61">
        <f>SUM(J26:AT26)</f>
        <v>923</v>
      </c>
      <c r="G26" s="60"/>
      <c r="H26" s="60"/>
      <c r="I26" s="60"/>
      <c r="J26" s="60">
        <v>34</v>
      </c>
      <c r="K26" s="60"/>
      <c r="L26" s="60"/>
      <c r="M26" s="64">
        <v>16</v>
      </c>
      <c r="N26" s="64"/>
      <c r="O26" s="64"/>
      <c r="P26" s="64">
        <v>2</v>
      </c>
      <c r="Q26" s="64"/>
      <c r="R26" s="64"/>
      <c r="S26" s="64">
        <v>7</v>
      </c>
      <c r="T26" s="64"/>
      <c r="U26" s="64"/>
      <c r="V26" s="64">
        <v>8</v>
      </c>
      <c r="W26" s="64"/>
      <c r="X26" s="64"/>
      <c r="Y26" s="64">
        <v>9</v>
      </c>
      <c r="Z26" s="64"/>
      <c r="AA26" s="64"/>
      <c r="AB26" s="64">
        <v>15</v>
      </c>
      <c r="AC26" s="64"/>
      <c r="AD26" s="64"/>
      <c r="AE26" s="64">
        <v>34</v>
      </c>
      <c r="AF26" s="64"/>
      <c r="AG26" s="64"/>
      <c r="AH26" s="64">
        <v>53</v>
      </c>
      <c r="AI26" s="64"/>
      <c r="AJ26" s="64"/>
      <c r="AK26" s="64">
        <v>106</v>
      </c>
      <c r="AL26" s="64"/>
      <c r="AM26" s="64"/>
      <c r="AN26" s="64">
        <v>145</v>
      </c>
      <c r="AO26" s="64"/>
      <c r="AP26" s="64"/>
      <c r="AQ26" s="64">
        <v>178</v>
      </c>
      <c r="AR26" s="64"/>
      <c r="AS26" s="64"/>
      <c r="AT26" s="64">
        <v>316</v>
      </c>
      <c r="AU26" s="64"/>
      <c r="AV26" s="64"/>
    </row>
    <row r="27" spans="1:53" ht="24.75" customHeight="1" x14ac:dyDescent="0.2">
      <c r="A27" s="16" t="s">
        <v>24</v>
      </c>
      <c r="B27" s="16"/>
      <c r="C27" s="16"/>
      <c r="D27" s="16"/>
      <c r="E27" s="15"/>
      <c r="F27" s="61">
        <f>SUM(J27:AV27)</f>
        <v>2459</v>
      </c>
      <c r="G27" s="60"/>
      <c r="H27" s="60"/>
      <c r="I27" s="60"/>
      <c r="J27" s="60">
        <v>3</v>
      </c>
      <c r="K27" s="60"/>
      <c r="L27" s="60"/>
      <c r="M27" s="60">
        <v>2</v>
      </c>
      <c r="N27" s="60"/>
      <c r="O27" s="60"/>
      <c r="P27" s="60">
        <v>6</v>
      </c>
      <c r="Q27" s="60"/>
      <c r="R27" s="60"/>
      <c r="S27" s="60">
        <v>10</v>
      </c>
      <c r="T27" s="60"/>
      <c r="U27" s="60"/>
      <c r="V27" s="60">
        <v>17</v>
      </c>
      <c r="W27" s="60"/>
      <c r="X27" s="60"/>
      <c r="Y27" s="60">
        <v>21</v>
      </c>
      <c r="Z27" s="60"/>
      <c r="AA27" s="60"/>
      <c r="AB27" s="60">
        <v>30</v>
      </c>
      <c r="AC27" s="60"/>
      <c r="AD27" s="60"/>
      <c r="AE27" s="60">
        <v>44</v>
      </c>
      <c r="AF27" s="60"/>
      <c r="AG27" s="60"/>
      <c r="AH27" s="60">
        <v>126</v>
      </c>
      <c r="AI27" s="60"/>
      <c r="AJ27" s="60"/>
      <c r="AK27" s="60">
        <v>302</v>
      </c>
      <c r="AL27" s="60"/>
      <c r="AM27" s="60"/>
      <c r="AN27" s="60">
        <v>390</v>
      </c>
      <c r="AO27" s="60"/>
      <c r="AP27" s="60"/>
      <c r="AQ27" s="60">
        <v>505</v>
      </c>
      <c r="AR27" s="60"/>
      <c r="AS27" s="60"/>
      <c r="AT27" s="60">
        <v>1003</v>
      </c>
      <c r="AU27" s="60"/>
      <c r="AV27" s="60"/>
    </row>
    <row r="28" spans="1:53" ht="24.75" hidden="1" customHeight="1" x14ac:dyDescent="0.2">
      <c r="A28" s="16" t="s">
        <v>9</v>
      </c>
      <c r="B28" s="16"/>
      <c r="C28" s="16"/>
      <c r="D28" s="16"/>
      <c r="E28" s="15"/>
      <c r="F28" s="61">
        <f>SUM(J28:AV28)</f>
        <v>1635</v>
      </c>
      <c r="G28" s="60"/>
      <c r="H28" s="60"/>
      <c r="I28" s="60"/>
      <c r="J28" s="60" t="s">
        <v>23</v>
      </c>
      <c r="K28" s="60"/>
      <c r="L28" s="60"/>
      <c r="M28" s="60">
        <v>1</v>
      </c>
      <c r="N28" s="60"/>
      <c r="O28" s="60"/>
      <c r="P28" s="60">
        <v>1</v>
      </c>
      <c r="Q28" s="60"/>
      <c r="R28" s="60"/>
      <c r="S28" s="60">
        <v>3</v>
      </c>
      <c r="T28" s="60"/>
      <c r="U28" s="60"/>
      <c r="V28" s="60">
        <v>6</v>
      </c>
      <c r="W28" s="60"/>
      <c r="X28" s="60"/>
      <c r="Y28" s="60">
        <v>19</v>
      </c>
      <c r="Z28" s="60"/>
      <c r="AA28" s="60"/>
      <c r="AB28" s="60">
        <v>41</v>
      </c>
      <c r="AC28" s="60"/>
      <c r="AD28" s="60"/>
      <c r="AE28" s="60">
        <v>66</v>
      </c>
      <c r="AF28" s="60"/>
      <c r="AG28" s="60"/>
      <c r="AH28" s="60">
        <v>137</v>
      </c>
      <c r="AI28" s="60"/>
      <c r="AJ28" s="60"/>
      <c r="AK28" s="60">
        <v>287</v>
      </c>
      <c r="AL28" s="60"/>
      <c r="AM28" s="60"/>
      <c r="AN28" s="60">
        <v>345</v>
      </c>
      <c r="AO28" s="60"/>
      <c r="AP28" s="60"/>
      <c r="AQ28" s="60">
        <v>246</v>
      </c>
      <c r="AR28" s="60"/>
      <c r="AS28" s="60"/>
      <c r="AT28" s="60">
        <f>221+163+99</f>
        <v>483</v>
      </c>
      <c r="AU28" s="60"/>
      <c r="AV28" s="60"/>
    </row>
    <row r="29" spans="1:53" ht="24.75" customHeight="1" x14ac:dyDescent="0.2">
      <c r="A29" s="16" t="s">
        <v>9</v>
      </c>
      <c r="B29" s="16"/>
      <c r="C29" s="16"/>
      <c r="D29" s="16"/>
      <c r="E29" s="15"/>
      <c r="F29" s="61">
        <f>SUM(F30:I32)</f>
        <v>1953</v>
      </c>
      <c r="G29" s="60"/>
      <c r="H29" s="60"/>
      <c r="I29" s="60"/>
      <c r="J29" s="60">
        <f>SUM(J30:L32)</f>
        <v>7</v>
      </c>
      <c r="K29" s="60"/>
      <c r="L29" s="60"/>
      <c r="M29" s="60">
        <f>SUM(M30:O32)</f>
        <v>5</v>
      </c>
      <c r="N29" s="60"/>
      <c r="O29" s="60"/>
      <c r="P29" s="60">
        <f>SUM(P30:R32)</f>
        <v>7</v>
      </c>
      <c r="Q29" s="60"/>
      <c r="R29" s="60"/>
      <c r="S29" s="60">
        <f>SUM(S30:U32)</f>
        <v>11</v>
      </c>
      <c r="T29" s="60"/>
      <c r="U29" s="60"/>
      <c r="V29" s="60">
        <f>SUM(V30:X32)</f>
        <v>14</v>
      </c>
      <c r="W29" s="60"/>
      <c r="X29" s="60"/>
      <c r="Y29" s="60">
        <f>SUM(Y30:AA32)</f>
        <v>18</v>
      </c>
      <c r="Z29" s="60"/>
      <c r="AA29" s="60"/>
      <c r="AB29" s="60">
        <f>SUM(AB30:AD32)</f>
        <v>21</v>
      </c>
      <c r="AC29" s="60"/>
      <c r="AD29" s="60"/>
      <c r="AE29" s="60">
        <f>SUM(AE30:AG32)</f>
        <v>30</v>
      </c>
      <c r="AF29" s="60"/>
      <c r="AG29" s="60"/>
      <c r="AH29" s="60">
        <f>SUM(AH30:AJ32)</f>
        <v>71</v>
      </c>
      <c r="AI29" s="60"/>
      <c r="AJ29" s="60"/>
      <c r="AK29" s="60">
        <f>SUM(AK30:AM32)</f>
        <v>234</v>
      </c>
      <c r="AL29" s="60"/>
      <c r="AM29" s="60"/>
      <c r="AN29" s="60">
        <f>SUM(AN30:AP32)</f>
        <v>388</v>
      </c>
      <c r="AO29" s="60"/>
      <c r="AP29" s="60"/>
      <c r="AQ29" s="60">
        <f>SUM(AQ30:AS32)</f>
        <v>355</v>
      </c>
      <c r="AR29" s="60"/>
      <c r="AS29" s="60"/>
      <c r="AT29" s="60">
        <f>SUM(AT30:AV32)</f>
        <v>792</v>
      </c>
      <c r="AU29" s="60"/>
      <c r="AV29" s="60"/>
    </row>
    <row r="30" spans="1:53" ht="24.75" hidden="1" customHeight="1" outlineLevel="1" x14ac:dyDescent="0.2">
      <c r="A30" s="14" t="s">
        <v>6</v>
      </c>
      <c r="B30" s="14"/>
      <c r="C30" s="14"/>
      <c r="D30" s="14"/>
      <c r="E30" s="13"/>
      <c r="F30" s="61">
        <f>SUM(J30:AV30)</f>
        <v>846</v>
      </c>
      <c r="G30" s="60"/>
      <c r="H30" s="60"/>
      <c r="I30" s="60"/>
      <c r="J30" s="60">
        <v>1</v>
      </c>
      <c r="K30" s="60"/>
      <c r="L30" s="60"/>
      <c r="M30" s="60">
        <v>2</v>
      </c>
      <c r="N30" s="60"/>
      <c r="O30" s="60"/>
      <c r="P30" s="60">
        <v>3</v>
      </c>
      <c r="Q30" s="60"/>
      <c r="R30" s="60"/>
      <c r="S30" s="60">
        <v>2</v>
      </c>
      <c r="T30" s="60"/>
      <c r="U30" s="60"/>
      <c r="V30" s="60">
        <v>5</v>
      </c>
      <c r="W30" s="60"/>
      <c r="X30" s="60"/>
      <c r="Y30" s="60">
        <v>3</v>
      </c>
      <c r="Z30" s="60"/>
      <c r="AA30" s="60"/>
      <c r="AB30" s="60">
        <v>5</v>
      </c>
      <c r="AC30" s="60"/>
      <c r="AD30" s="60"/>
      <c r="AE30" s="60">
        <v>10</v>
      </c>
      <c r="AF30" s="60"/>
      <c r="AG30" s="60"/>
      <c r="AH30" s="60">
        <v>41</v>
      </c>
      <c r="AI30" s="60"/>
      <c r="AJ30" s="60"/>
      <c r="AK30" s="60">
        <v>99</v>
      </c>
      <c r="AL30" s="60"/>
      <c r="AM30" s="60"/>
      <c r="AN30" s="60">
        <v>167</v>
      </c>
      <c r="AO30" s="60"/>
      <c r="AP30" s="60"/>
      <c r="AQ30" s="60">
        <v>154</v>
      </c>
      <c r="AR30" s="60"/>
      <c r="AS30" s="60"/>
      <c r="AT30" s="60">
        <v>354</v>
      </c>
      <c r="AU30" s="60"/>
      <c r="AV30" s="60"/>
    </row>
    <row r="31" spans="1:53" ht="24.75" hidden="1" customHeight="1" outlineLevel="1" x14ac:dyDescent="0.2">
      <c r="A31" s="14" t="s">
        <v>4</v>
      </c>
      <c r="B31" s="14"/>
      <c r="C31" s="14"/>
      <c r="D31" s="14"/>
      <c r="E31" s="13"/>
      <c r="F31" s="61">
        <f>SUM(J31:AV31)</f>
        <v>477</v>
      </c>
      <c r="G31" s="60"/>
      <c r="H31" s="60"/>
      <c r="I31" s="60"/>
      <c r="J31" s="60">
        <v>2</v>
      </c>
      <c r="K31" s="60"/>
      <c r="L31" s="60"/>
      <c r="M31" s="60" t="s">
        <v>23</v>
      </c>
      <c r="N31" s="60"/>
      <c r="O31" s="60"/>
      <c r="P31" s="60" t="s">
        <v>23</v>
      </c>
      <c r="Q31" s="60"/>
      <c r="R31" s="60"/>
      <c r="S31" s="60">
        <v>2</v>
      </c>
      <c r="T31" s="60"/>
      <c r="U31" s="60"/>
      <c r="V31" s="60">
        <v>4</v>
      </c>
      <c r="W31" s="60"/>
      <c r="X31" s="60"/>
      <c r="Y31" s="60">
        <v>5</v>
      </c>
      <c r="Z31" s="60"/>
      <c r="AA31" s="60"/>
      <c r="AB31" s="60">
        <v>7</v>
      </c>
      <c r="AC31" s="60"/>
      <c r="AD31" s="60"/>
      <c r="AE31" s="60">
        <v>6</v>
      </c>
      <c r="AF31" s="60"/>
      <c r="AG31" s="60"/>
      <c r="AH31" s="60">
        <v>12</v>
      </c>
      <c r="AI31" s="60"/>
      <c r="AJ31" s="60"/>
      <c r="AK31" s="60">
        <v>56</v>
      </c>
      <c r="AL31" s="60"/>
      <c r="AM31" s="60"/>
      <c r="AN31" s="60">
        <v>112</v>
      </c>
      <c r="AO31" s="60"/>
      <c r="AP31" s="60"/>
      <c r="AQ31" s="60">
        <v>88</v>
      </c>
      <c r="AR31" s="60"/>
      <c r="AS31" s="60"/>
      <c r="AT31" s="60">
        <v>183</v>
      </c>
      <c r="AU31" s="60"/>
      <c r="AV31" s="60"/>
    </row>
    <row r="32" spans="1:53" ht="24.75" hidden="1" customHeight="1" outlineLevel="1" x14ac:dyDescent="0.2">
      <c r="A32" s="14" t="s">
        <v>3</v>
      </c>
      <c r="B32" s="14"/>
      <c r="C32" s="14"/>
      <c r="D32" s="14"/>
      <c r="E32" s="13"/>
      <c r="F32" s="61">
        <f>SUM(J32:AV32)</f>
        <v>630</v>
      </c>
      <c r="G32" s="60"/>
      <c r="H32" s="60"/>
      <c r="I32" s="60"/>
      <c r="J32" s="60">
        <v>4</v>
      </c>
      <c r="K32" s="60"/>
      <c r="L32" s="60"/>
      <c r="M32" s="60">
        <v>3</v>
      </c>
      <c r="N32" s="60"/>
      <c r="O32" s="60"/>
      <c r="P32" s="60">
        <v>4</v>
      </c>
      <c r="Q32" s="60"/>
      <c r="R32" s="60"/>
      <c r="S32" s="60">
        <v>7</v>
      </c>
      <c r="T32" s="60"/>
      <c r="U32" s="60"/>
      <c r="V32" s="60">
        <v>5</v>
      </c>
      <c r="W32" s="60"/>
      <c r="X32" s="60"/>
      <c r="Y32" s="60">
        <v>10</v>
      </c>
      <c r="Z32" s="60"/>
      <c r="AA32" s="60"/>
      <c r="AB32" s="60">
        <v>9</v>
      </c>
      <c r="AC32" s="60"/>
      <c r="AD32" s="60"/>
      <c r="AE32" s="60">
        <v>14</v>
      </c>
      <c r="AF32" s="60"/>
      <c r="AG32" s="60"/>
      <c r="AH32" s="60">
        <v>18</v>
      </c>
      <c r="AI32" s="60"/>
      <c r="AJ32" s="60"/>
      <c r="AK32" s="60">
        <v>79</v>
      </c>
      <c r="AL32" s="60"/>
      <c r="AM32" s="60"/>
      <c r="AN32" s="60">
        <v>109</v>
      </c>
      <c r="AO32" s="60"/>
      <c r="AP32" s="60"/>
      <c r="AQ32" s="60">
        <v>113</v>
      </c>
      <c r="AR32" s="60"/>
      <c r="AS32" s="60"/>
      <c r="AT32" s="60">
        <v>255</v>
      </c>
      <c r="AU32" s="60"/>
      <c r="AV32" s="60"/>
    </row>
    <row r="33" spans="1:53" ht="24.75" customHeight="1" collapsed="1" x14ac:dyDescent="0.2">
      <c r="A33" s="16" t="s">
        <v>7</v>
      </c>
      <c r="B33" s="16"/>
      <c r="C33" s="16"/>
      <c r="D33" s="16"/>
      <c r="E33" s="15"/>
      <c r="F33" s="61">
        <f>SUM(F34:I36)</f>
        <v>1125</v>
      </c>
      <c r="G33" s="60"/>
      <c r="H33" s="60"/>
      <c r="I33" s="60"/>
      <c r="J33" s="63" t="s">
        <v>23</v>
      </c>
      <c r="K33" s="63"/>
      <c r="L33" s="63"/>
      <c r="M33" s="63" t="s">
        <v>23</v>
      </c>
      <c r="N33" s="63"/>
      <c r="O33" s="63"/>
      <c r="P33" s="60">
        <f>SUM(P34:R36)</f>
        <v>3</v>
      </c>
      <c r="Q33" s="60"/>
      <c r="R33" s="60"/>
      <c r="S33" s="60">
        <f>SUM(S34:U36)</f>
        <v>2</v>
      </c>
      <c r="T33" s="60"/>
      <c r="U33" s="60"/>
      <c r="V33" s="60">
        <f>SUM(V34:X36)</f>
        <v>10</v>
      </c>
      <c r="W33" s="60"/>
      <c r="X33" s="60"/>
      <c r="Y33" s="60">
        <f>SUM(Y34:AA36)</f>
        <v>11</v>
      </c>
      <c r="Z33" s="60"/>
      <c r="AA33" s="60"/>
      <c r="AB33" s="60">
        <f>SUM(AB34:AD36)</f>
        <v>11</v>
      </c>
      <c r="AC33" s="60"/>
      <c r="AD33" s="60"/>
      <c r="AE33" s="60">
        <f>SUM(AE34:AG36)</f>
        <v>19</v>
      </c>
      <c r="AF33" s="60"/>
      <c r="AG33" s="60"/>
      <c r="AH33" s="60">
        <f>SUM(AH34:AJ36)</f>
        <v>22</v>
      </c>
      <c r="AI33" s="60"/>
      <c r="AJ33" s="60"/>
      <c r="AK33" s="60">
        <f>SUM(AK34:AM36)</f>
        <v>78</v>
      </c>
      <c r="AL33" s="60"/>
      <c r="AM33" s="60"/>
      <c r="AN33" s="60">
        <f>SUM(AN34:AP36)</f>
        <v>223</v>
      </c>
      <c r="AO33" s="60"/>
      <c r="AP33" s="60"/>
      <c r="AQ33" s="60">
        <f>SUM(AQ34:AS36)</f>
        <v>294</v>
      </c>
      <c r="AR33" s="60"/>
      <c r="AS33" s="60"/>
      <c r="AT33" s="60">
        <f>SUM(AT34:AV36)</f>
        <v>452</v>
      </c>
      <c r="AU33" s="60"/>
      <c r="AV33" s="60"/>
    </row>
    <row r="34" spans="1:53" ht="24.75" customHeight="1" outlineLevel="1" x14ac:dyDescent="0.2">
      <c r="A34" s="14" t="s">
        <v>6</v>
      </c>
      <c r="B34" s="14"/>
      <c r="C34" s="14"/>
      <c r="D34" s="14"/>
      <c r="E34" s="13"/>
      <c r="F34" s="61">
        <f>SUM(J34:AV34)</f>
        <v>472</v>
      </c>
      <c r="G34" s="60"/>
      <c r="H34" s="60"/>
      <c r="I34" s="60"/>
      <c r="J34" s="60" t="s">
        <v>23</v>
      </c>
      <c r="K34" s="60"/>
      <c r="L34" s="60"/>
      <c r="M34" s="60" t="s">
        <v>23</v>
      </c>
      <c r="N34" s="60"/>
      <c r="O34" s="60"/>
      <c r="P34" s="60">
        <v>2</v>
      </c>
      <c r="Q34" s="60"/>
      <c r="R34" s="60"/>
      <c r="S34" s="60" t="s">
        <v>23</v>
      </c>
      <c r="T34" s="60"/>
      <c r="U34" s="60"/>
      <c r="V34" s="60">
        <v>2</v>
      </c>
      <c r="W34" s="60"/>
      <c r="X34" s="60"/>
      <c r="Y34" s="60">
        <v>3</v>
      </c>
      <c r="Z34" s="60"/>
      <c r="AA34" s="60"/>
      <c r="AB34" s="60">
        <v>1</v>
      </c>
      <c r="AC34" s="60"/>
      <c r="AD34" s="60"/>
      <c r="AE34" s="60">
        <v>3</v>
      </c>
      <c r="AF34" s="60"/>
      <c r="AG34" s="60"/>
      <c r="AH34" s="60">
        <v>13</v>
      </c>
      <c r="AI34" s="60"/>
      <c r="AJ34" s="60"/>
      <c r="AK34" s="60">
        <v>37</v>
      </c>
      <c r="AL34" s="60"/>
      <c r="AM34" s="60"/>
      <c r="AN34" s="60">
        <v>97</v>
      </c>
      <c r="AO34" s="60"/>
      <c r="AP34" s="60"/>
      <c r="AQ34" s="60">
        <v>127</v>
      </c>
      <c r="AR34" s="60"/>
      <c r="AS34" s="60"/>
      <c r="AT34" s="60">
        <v>187</v>
      </c>
      <c r="AU34" s="60"/>
      <c r="AV34" s="60"/>
    </row>
    <row r="35" spans="1:53" ht="24.75" customHeight="1" outlineLevel="1" x14ac:dyDescent="0.2">
      <c r="A35" s="14" t="s">
        <v>4</v>
      </c>
      <c r="B35" s="14"/>
      <c r="C35" s="14"/>
      <c r="D35" s="14"/>
      <c r="E35" s="13"/>
      <c r="F35" s="61">
        <f>SUM(J35:AV35)</f>
        <v>334</v>
      </c>
      <c r="G35" s="60"/>
      <c r="H35" s="60"/>
      <c r="I35" s="60"/>
      <c r="J35" s="62" t="s">
        <v>23</v>
      </c>
      <c r="K35" s="60"/>
      <c r="L35" s="60"/>
      <c r="M35" s="60" t="s">
        <v>23</v>
      </c>
      <c r="N35" s="60"/>
      <c r="O35" s="60"/>
      <c r="P35" s="60" t="s">
        <v>23</v>
      </c>
      <c r="Q35" s="60"/>
      <c r="R35" s="60"/>
      <c r="S35" s="60" t="s">
        <v>23</v>
      </c>
      <c r="T35" s="60"/>
      <c r="U35" s="60"/>
      <c r="V35" s="60">
        <v>2</v>
      </c>
      <c r="W35" s="60"/>
      <c r="X35" s="60"/>
      <c r="Y35" s="60">
        <v>3</v>
      </c>
      <c r="Z35" s="60"/>
      <c r="AA35" s="60"/>
      <c r="AB35" s="60">
        <v>8</v>
      </c>
      <c r="AC35" s="60"/>
      <c r="AD35" s="60"/>
      <c r="AE35" s="60">
        <v>10</v>
      </c>
      <c r="AF35" s="60"/>
      <c r="AG35" s="60"/>
      <c r="AH35" s="60">
        <v>3</v>
      </c>
      <c r="AI35" s="60"/>
      <c r="AJ35" s="60"/>
      <c r="AK35" s="60">
        <v>17</v>
      </c>
      <c r="AL35" s="60"/>
      <c r="AM35" s="60"/>
      <c r="AN35" s="60">
        <v>61</v>
      </c>
      <c r="AO35" s="60"/>
      <c r="AP35" s="60"/>
      <c r="AQ35" s="60">
        <v>92</v>
      </c>
      <c r="AR35" s="60"/>
      <c r="AS35" s="60"/>
      <c r="AT35" s="60">
        <v>138</v>
      </c>
      <c r="AU35" s="60"/>
      <c r="AV35" s="60"/>
    </row>
    <row r="36" spans="1:53" ht="24.75" customHeight="1" outlineLevel="1" x14ac:dyDescent="0.2">
      <c r="A36" s="14" t="s">
        <v>3</v>
      </c>
      <c r="B36" s="14"/>
      <c r="C36" s="14"/>
      <c r="D36" s="14"/>
      <c r="E36" s="13"/>
      <c r="F36" s="61">
        <f>SUM(J36:AV36)</f>
        <v>319</v>
      </c>
      <c r="G36" s="60"/>
      <c r="H36" s="60"/>
      <c r="I36" s="60"/>
      <c r="J36" s="60" t="s">
        <v>23</v>
      </c>
      <c r="K36" s="60"/>
      <c r="L36" s="60"/>
      <c r="M36" s="60" t="s">
        <v>23</v>
      </c>
      <c r="N36" s="60"/>
      <c r="O36" s="60"/>
      <c r="P36" s="60">
        <v>1</v>
      </c>
      <c r="Q36" s="60"/>
      <c r="R36" s="60"/>
      <c r="S36" s="60">
        <v>2</v>
      </c>
      <c r="T36" s="60"/>
      <c r="U36" s="60"/>
      <c r="V36" s="60">
        <v>6</v>
      </c>
      <c r="W36" s="60"/>
      <c r="X36" s="60"/>
      <c r="Y36" s="60">
        <v>5</v>
      </c>
      <c r="Z36" s="60"/>
      <c r="AA36" s="60"/>
      <c r="AB36" s="60">
        <v>2</v>
      </c>
      <c r="AC36" s="60"/>
      <c r="AD36" s="60"/>
      <c r="AE36" s="60">
        <v>6</v>
      </c>
      <c r="AF36" s="60"/>
      <c r="AG36" s="60"/>
      <c r="AH36" s="60">
        <v>6</v>
      </c>
      <c r="AI36" s="60"/>
      <c r="AJ36" s="60"/>
      <c r="AK36" s="60">
        <v>24</v>
      </c>
      <c r="AL36" s="60"/>
      <c r="AM36" s="60"/>
      <c r="AN36" s="60">
        <v>65</v>
      </c>
      <c r="AO36" s="60"/>
      <c r="AP36" s="60"/>
      <c r="AQ36" s="60">
        <v>75</v>
      </c>
      <c r="AR36" s="60"/>
      <c r="AS36" s="60"/>
      <c r="AT36" s="60">
        <v>127</v>
      </c>
      <c r="AU36" s="60"/>
      <c r="AV36" s="60"/>
    </row>
    <row r="37" spans="1:53" ht="15" customHeight="1" thickBot="1" x14ac:dyDescent="0.25">
      <c r="A37" s="10"/>
      <c r="B37" s="10"/>
      <c r="C37" s="10"/>
      <c r="D37" s="10"/>
      <c r="E37" s="8"/>
      <c r="F37" s="59"/>
      <c r="G37" s="59"/>
      <c r="H37" s="59"/>
      <c r="I37" s="59"/>
      <c r="J37" s="59"/>
      <c r="K37" s="59"/>
      <c r="L37" s="59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9"/>
      <c r="Y37" s="59"/>
      <c r="Z37" s="58"/>
      <c r="AA37" s="59"/>
      <c r="AB37" s="59"/>
      <c r="AC37" s="58"/>
      <c r="AD37" s="59"/>
      <c r="AE37" s="59"/>
      <c r="AF37" s="58"/>
      <c r="AG37" s="56"/>
      <c r="AH37" s="56"/>
      <c r="AI37" s="57"/>
      <c r="AJ37" s="56"/>
      <c r="AK37" s="56"/>
      <c r="AL37" s="57"/>
      <c r="AM37" s="56"/>
      <c r="AN37" s="56"/>
      <c r="AO37" s="57"/>
      <c r="AP37" s="56"/>
      <c r="AQ37" s="56"/>
      <c r="AR37" s="56"/>
      <c r="AS37" s="56"/>
      <c r="AT37" s="56"/>
      <c r="AU37" s="56"/>
      <c r="AV37" s="56"/>
    </row>
    <row r="38" spans="1:53" s="2" customFormat="1" ht="18" customHeight="1" x14ac:dyDescent="0.2">
      <c r="A38" s="1" t="s">
        <v>22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53" s="2" customFormat="1" ht="18" customHeight="1" x14ac:dyDescent="0.2">
      <c r="A39" s="1" t="s">
        <v>21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53" ht="24.75" customHeight="1" x14ac:dyDescent="0.2">
      <c r="A40" s="55"/>
      <c r="B40" s="55"/>
      <c r="Q40" s="55"/>
      <c r="R40" s="55"/>
      <c r="Z40" s="55"/>
      <c r="AA40" s="55"/>
      <c r="AB40" s="55"/>
      <c r="AC40" s="55"/>
    </row>
    <row r="41" spans="1:53" ht="23.4" x14ac:dyDescent="0.2">
      <c r="A41" s="54" t="s">
        <v>20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3"/>
      <c r="AA41" s="53"/>
      <c r="AB41" s="53"/>
      <c r="AC41" s="53"/>
      <c r="AD41" s="53"/>
      <c r="AE41" s="53"/>
    </row>
    <row r="42" spans="1:53" ht="13.8" thickBot="1" x14ac:dyDescent="0.25">
      <c r="A42" s="1" t="s">
        <v>19</v>
      </c>
      <c r="AV42" s="52" t="s">
        <v>18</v>
      </c>
    </row>
    <row r="43" spans="1:53" ht="24" customHeight="1" x14ac:dyDescent="0.2">
      <c r="A43" s="51" t="s">
        <v>17</v>
      </c>
      <c r="B43" s="51"/>
      <c r="C43" s="51"/>
      <c r="D43" s="51"/>
      <c r="E43" s="50"/>
      <c r="F43" s="49" t="s">
        <v>16</v>
      </c>
      <c r="G43" s="43"/>
      <c r="H43" s="43"/>
      <c r="I43" s="43"/>
      <c r="J43" s="43"/>
      <c r="K43" s="43"/>
      <c r="L43" s="43"/>
      <c r="M43" s="49" t="s">
        <v>15</v>
      </c>
      <c r="N43" s="43"/>
      <c r="O43" s="43"/>
      <c r="P43" s="43"/>
      <c r="Q43" s="43"/>
      <c r="R43" s="43"/>
      <c r="S43" s="43"/>
      <c r="T43" s="45"/>
      <c r="U43" s="44"/>
      <c r="V43" s="44"/>
      <c r="W43" s="44"/>
      <c r="X43" s="44"/>
      <c r="Y43" s="44"/>
      <c r="Z43" s="45"/>
      <c r="AA43" s="48" t="s">
        <v>14</v>
      </c>
      <c r="AB43" s="47"/>
      <c r="AC43" s="47"/>
      <c r="AD43" s="47"/>
      <c r="AE43" s="47"/>
      <c r="AF43" s="47"/>
      <c r="AG43" s="46"/>
      <c r="AH43" s="45"/>
      <c r="AI43" s="45"/>
      <c r="AJ43" s="45"/>
      <c r="AK43" s="44"/>
      <c r="AL43" s="44"/>
      <c r="AM43" s="44"/>
      <c r="AN43" s="44"/>
      <c r="AO43" s="43" t="s">
        <v>13</v>
      </c>
      <c r="AP43" s="43"/>
      <c r="AQ43" s="43"/>
      <c r="AR43" s="43"/>
      <c r="AS43" s="43"/>
      <c r="AT43" s="43"/>
      <c r="AU43" s="43"/>
      <c r="AV43" s="43"/>
    </row>
    <row r="44" spans="1:53" ht="24" customHeight="1" x14ac:dyDescent="0.2">
      <c r="A44" s="42"/>
      <c r="B44" s="42"/>
      <c r="C44" s="42"/>
      <c r="D44" s="42"/>
      <c r="E44" s="41"/>
      <c r="F44" s="40"/>
      <c r="G44" s="33"/>
      <c r="H44" s="33"/>
      <c r="I44" s="33"/>
      <c r="J44" s="33"/>
      <c r="K44" s="33"/>
      <c r="L44" s="33"/>
      <c r="M44" s="40"/>
      <c r="N44" s="33"/>
      <c r="O44" s="33"/>
      <c r="P44" s="33"/>
      <c r="Q44" s="33"/>
      <c r="R44" s="33"/>
      <c r="S44" s="33"/>
      <c r="T44" s="39" t="s">
        <v>12</v>
      </c>
      <c r="U44" s="35"/>
      <c r="V44" s="35"/>
      <c r="W44" s="35"/>
      <c r="X44" s="35"/>
      <c r="Y44" s="35"/>
      <c r="Z44" s="35"/>
      <c r="AA44" s="38"/>
      <c r="AB44" s="37"/>
      <c r="AC44" s="37"/>
      <c r="AD44" s="37"/>
      <c r="AE44" s="37"/>
      <c r="AF44" s="37"/>
      <c r="AG44" s="36"/>
      <c r="AH44" s="35" t="s">
        <v>12</v>
      </c>
      <c r="AI44" s="35"/>
      <c r="AJ44" s="35"/>
      <c r="AK44" s="35"/>
      <c r="AL44" s="35"/>
      <c r="AM44" s="35"/>
      <c r="AN44" s="34"/>
      <c r="AO44" s="33"/>
      <c r="AP44" s="33"/>
      <c r="AQ44" s="33"/>
      <c r="AR44" s="33"/>
      <c r="AS44" s="33"/>
      <c r="AT44" s="33"/>
      <c r="AU44" s="33"/>
      <c r="AV44" s="33"/>
    </row>
    <row r="45" spans="1:53" ht="24" customHeight="1" x14ac:dyDescent="0.2">
      <c r="A45" s="32"/>
      <c r="B45" s="32"/>
      <c r="C45" s="32"/>
      <c r="D45" s="32"/>
      <c r="E45" s="31"/>
      <c r="F45" s="30"/>
      <c r="G45" s="26"/>
      <c r="H45" s="26"/>
      <c r="I45" s="26"/>
      <c r="J45" s="26"/>
      <c r="K45" s="26"/>
      <c r="L45" s="26"/>
      <c r="M45" s="30"/>
      <c r="N45" s="26"/>
      <c r="O45" s="26"/>
      <c r="P45" s="26"/>
      <c r="Q45" s="26"/>
      <c r="R45" s="26"/>
      <c r="S45" s="26"/>
      <c r="T45" s="29"/>
      <c r="U45" s="28"/>
      <c r="V45" s="28"/>
      <c r="W45" s="28"/>
      <c r="X45" s="28"/>
      <c r="Y45" s="28"/>
      <c r="Z45" s="28"/>
      <c r="AA45" s="29"/>
      <c r="AB45" s="28"/>
      <c r="AC45" s="28"/>
      <c r="AD45" s="28"/>
      <c r="AE45" s="28"/>
      <c r="AF45" s="28"/>
      <c r="AG45" s="27"/>
      <c r="AH45" s="28"/>
      <c r="AI45" s="28"/>
      <c r="AJ45" s="28"/>
      <c r="AK45" s="28"/>
      <c r="AL45" s="28"/>
      <c r="AM45" s="28"/>
      <c r="AN45" s="27"/>
      <c r="AO45" s="26"/>
      <c r="AP45" s="26"/>
      <c r="AQ45" s="26"/>
      <c r="AR45" s="26"/>
      <c r="AS45" s="26"/>
      <c r="AT45" s="26"/>
      <c r="AU45" s="26"/>
      <c r="AV45" s="26"/>
      <c r="BA45" s="1" t="s">
        <v>11</v>
      </c>
    </row>
    <row r="46" spans="1:53" ht="15" customHeight="1" x14ac:dyDescent="0.2">
      <c r="A46" s="25"/>
      <c r="B46" s="25"/>
      <c r="C46" s="25"/>
      <c r="D46" s="24"/>
      <c r="E46" s="23"/>
      <c r="F46" s="22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BA46" s="1" t="s">
        <v>10</v>
      </c>
    </row>
    <row r="47" spans="1:53" ht="24" customHeight="1" x14ac:dyDescent="0.2">
      <c r="A47" s="18" t="s">
        <v>9</v>
      </c>
      <c r="B47" s="18"/>
      <c r="C47" s="18"/>
      <c r="D47" s="18"/>
      <c r="E47" s="19"/>
      <c r="F47" s="12">
        <v>1635</v>
      </c>
      <c r="G47" s="11"/>
      <c r="H47" s="11"/>
      <c r="I47" s="11"/>
      <c r="J47" s="11"/>
      <c r="K47" s="11"/>
      <c r="L47" s="11"/>
      <c r="M47" s="11">
        <v>128</v>
      </c>
      <c r="N47" s="11"/>
      <c r="O47" s="11"/>
      <c r="P47" s="11"/>
      <c r="Q47" s="11"/>
      <c r="R47" s="11"/>
      <c r="S47" s="11"/>
      <c r="T47" s="11">
        <v>97</v>
      </c>
      <c r="U47" s="11"/>
      <c r="V47" s="11"/>
      <c r="W47" s="11"/>
      <c r="X47" s="11"/>
      <c r="Y47" s="11"/>
      <c r="Z47" s="11"/>
      <c r="AA47" s="11">
        <v>296</v>
      </c>
      <c r="AB47" s="11"/>
      <c r="AC47" s="11"/>
      <c r="AD47" s="11"/>
      <c r="AE47" s="11"/>
      <c r="AF47" s="11"/>
      <c r="AG47" s="11"/>
      <c r="AH47" s="11">
        <v>91</v>
      </c>
      <c r="AI47" s="11"/>
      <c r="AJ47" s="11"/>
      <c r="AK47" s="11"/>
      <c r="AL47" s="11"/>
      <c r="AM47" s="11"/>
      <c r="AN47" s="11"/>
      <c r="AO47" s="11">
        <v>1211</v>
      </c>
      <c r="AP47" s="11"/>
      <c r="AQ47" s="11"/>
      <c r="AR47" s="11"/>
      <c r="AS47" s="11"/>
      <c r="AT47" s="11"/>
      <c r="AU47" s="11"/>
      <c r="AV47" s="11"/>
      <c r="BA47" s="1" t="s">
        <v>8</v>
      </c>
    </row>
    <row r="48" spans="1:53" ht="24" hidden="1" customHeight="1" x14ac:dyDescent="0.2">
      <c r="A48" s="4"/>
      <c r="B48" s="18"/>
      <c r="C48" s="18"/>
      <c r="D48" s="4"/>
      <c r="E48" s="17"/>
      <c r="F48" s="12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</row>
    <row r="49" spans="1:53" ht="24" hidden="1" customHeight="1" x14ac:dyDescent="0.2">
      <c r="A49" s="4"/>
      <c r="B49" s="18"/>
      <c r="C49" s="18"/>
      <c r="D49" s="4"/>
      <c r="E49" s="17"/>
      <c r="F49" s="12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</row>
    <row r="50" spans="1:53" ht="13.5" hidden="1" customHeight="1" x14ac:dyDescent="0.2">
      <c r="A50" s="4"/>
      <c r="B50" s="18"/>
      <c r="C50" s="18"/>
      <c r="D50" s="4"/>
      <c r="E50" s="17"/>
      <c r="F50" s="12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</row>
    <row r="51" spans="1:53" ht="24" customHeight="1" x14ac:dyDescent="0.2">
      <c r="A51" s="16" t="s">
        <v>7</v>
      </c>
      <c r="B51" s="16"/>
      <c r="C51" s="16"/>
      <c r="D51" s="16"/>
      <c r="E51" s="15"/>
      <c r="F51" s="12">
        <v>1170</v>
      </c>
      <c r="G51" s="11"/>
      <c r="H51" s="11"/>
      <c r="I51" s="11"/>
      <c r="J51" s="11"/>
      <c r="K51" s="11"/>
      <c r="L51" s="11"/>
      <c r="M51" s="11">
        <v>99</v>
      </c>
      <c r="N51" s="11"/>
      <c r="O51" s="11"/>
      <c r="P51" s="11"/>
      <c r="Q51" s="11"/>
      <c r="R51" s="11"/>
      <c r="S51" s="11"/>
      <c r="T51" s="11">
        <v>67</v>
      </c>
      <c r="U51" s="11"/>
      <c r="V51" s="11"/>
      <c r="W51" s="11"/>
      <c r="X51" s="11"/>
      <c r="Y51" s="11"/>
      <c r="Z51" s="11"/>
      <c r="AA51" s="11">
        <v>148</v>
      </c>
      <c r="AB51" s="11"/>
      <c r="AC51" s="11"/>
      <c r="AD51" s="11"/>
      <c r="AE51" s="11"/>
      <c r="AF51" s="11"/>
      <c r="AG51" s="11"/>
      <c r="AH51" s="11">
        <v>45</v>
      </c>
      <c r="AI51" s="11"/>
      <c r="AJ51" s="11"/>
      <c r="AK51" s="11"/>
      <c r="AL51" s="11"/>
      <c r="AM51" s="11"/>
      <c r="AN51" s="11"/>
      <c r="AO51" s="11">
        <v>923</v>
      </c>
      <c r="AP51" s="11"/>
      <c r="AQ51" s="11"/>
      <c r="AR51" s="11"/>
      <c r="AS51" s="11"/>
      <c r="AT51" s="11"/>
      <c r="AU51" s="11"/>
      <c r="AV51" s="11"/>
    </row>
    <row r="52" spans="1:53" ht="24" customHeight="1" x14ac:dyDescent="0.2">
      <c r="A52" s="14" t="s">
        <v>6</v>
      </c>
      <c r="B52" s="14"/>
      <c r="C52" s="14"/>
      <c r="D52" s="14"/>
      <c r="E52" s="13"/>
      <c r="F52" s="12">
        <v>520</v>
      </c>
      <c r="G52" s="11"/>
      <c r="H52" s="11"/>
      <c r="I52" s="11"/>
      <c r="J52" s="11"/>
      <c r="K52" s="11"/>
      <c r="L52" s="11"/>
      <c r="M52" s="11">
        <v>36</v>
      </c>
      <c r="N52" s="11"/>
      <c r="O52" s="11"/>
      <c r="P52" s="11"/>
      <c r="Q52" s="11"/>
      <c r="R52" s="11"/>
      <c r="S52" s="11"/>
      <c r="T52" s="11">
        <v>21</v>
      </c>
      <c r="U52" s="11"/>
      <c r="V52" s="11"/>
      <c r="W52" s="11"/>
      <c r="X52" s="11"/>
      <c r="Y52" s="11"/>
      <c r="Z52" s="11"/>
      <c r="AA52" s="11">
        <v>67</v>
      </c>
      <c r="AB52" s="11"/>
      <c r="AC52" s="11"/>
      <c r="AD52" s="11"/>
      <c r="AE52" s="11"/>
      <c r="AF52" s="11"/>
      <c r="AG52" s="11"/>
      <c r="AH52" s="11">
        <v>18</v>
      </c>
      <c r="AI52" s="11"/>
      <c r="AJ52" s="11"/>
      <c r="AK52" s="11"/>
      <c r="AL52" s="11"/>
      <c r="AM52" s="11"/>
      <c r="AN52" s="11"/>
      <c r="AO52" s="11">
        <v>417</v>
      </c>
      <c r="AP52" s="11"/>
      <c r="AQ52" s="11"/>
      <c r="AR52" s="11"/>
      <c r="AS52" s="11"/>
      <c r="AT52" s="11"/>
      <c r="AU52" s="11"/>
      <c r="AV52" s="11"/>
      <c r="BA52" s="1" t="s">
        <v>5</v>
      </c>
    </row>
    <row r="53" spans="1:53" ht="24" customHeight="1" x14ac:dyDescent="0.2">
      <c r="A53" s="14" t="s">
        <v>4</v>
      </c>
      <c r="B53" s="14"/>
      <c r="C53" s="14"/>
      <c r="D53" s="14"/>
      <c r="E53" s="13"/>
      <c r="F53" s="12">
        <v>336</v>
      </c>
      <c r="G53" s="11"/>
      <c r="H53" s="11"/>
      <c r="I53" s="11"/>
      <c r="J53" s="11"/>
      <c r="K53" s="11"/>
      <c r="L53" s="11"/>
      <c r="M53" s="11">
        <v>33</v>
      </c>
      <c r="N53" s="11"/>
      <c r="O53" s="11"/>
      <c r="P53" s="11"/>
      <c r="Q53" s="11"/>
      <c r="R53" s="11"/>
      <c r="S53" s="11"/>
      <c r="T53" s="11">
        <v>22</v>
      </c>
      <c r="U53" s="11"/>
      <c r="V53" s="11"/>
      <c r="W53" s="11"/>
      <c r="X53" s="11"/>
      <c r="Y53" s="11"/>
      <c r="Z53" s="11"/>
      <c r="AA53" s="11">
        <v>41</v>
      </c>
      <c r="AB53" s="11"/>
      <c r="AC53" s="11"/>
      <c r="AD53" s="11"/>
      <c r="AE53" s="11"/>
      <c r="AF53" s="11"/>
      <c r="AG53" s="11"/>
      <c r="AH53" s="11">
        <v>13</v>
      </c>
      <c r="AI53" s="11"/>
      <c r="AJ53" s="11"/>
      <c r="AK53" s="11"/>
      <c r="AL53" s="11"/>
      <c r="AM53" s="11"/>
      <c r="AN53" s="11"/>
      <c r="AO53" s="11">
        <v>262</v>
      </c>
      <c r="AP53" s="11"/>
      <c r="AQ53" s="11"/>
      <c r="AR53" s="11"/>
      <c r="AS53" s="11"/>
      <c r="AT53" s="11"/>
      <c r="AU53" s="11"/>
      <c r="AV53" s="11"/>
    </row>
    <row r="54" spans="1:53" ht="24" customHeight="1" x14ac:dyDescent="0.2">
      <c r="A54" s="14" t="s">
        <v>3</v>
      </c>
      <c r="B54" s="14"/>
      <c r="C54" s="14"/>
      <c r="D54" s="14"/>
      <c r="E54" s="13"/>
      <c r="F54" s="12">
        <v>314</v>
      </c>
      <c r="G54" s="11"/>
      <c r="H54" s="11"/>
      <c r="I54" s="11"/>
      <c r="J54" s="11"/>
      <c r="K54" s="11"/>
      <c r="L54" s="11"/>
      <c r="M54" s="11">
        <v>30</v>
      </c>
      <c r="N54" s="11"/>
      <c r="O54" s="11"/>
      <c r="P54" s="11"/>
      <c r="Q54" s="11"/>
      <c r="R54" s="11"/>
      <c r="S54" s="11"/>
      <c r="T54" s="11">
        <v>24</v>
      </c>
      <c r="U54" s="11"/>
      <c r="V54" s="11"/>
      <c r="W54" s="11"/>
      <c r="X54" s="11"/>
      <c r="Y54" s="11"/>
      <c r="Z54" s="11"/>
      <c r="AA54" s="11">
        <v>40</v>
      </c>
      <c r="AB54" s="11"/>
      <c r="AC54" s="11"/>
      <c r="AD54" s="11"/>
      <c r="AE54" s="11"/>
      <c r="AF54" s="11"/>
      <c r="AG54" s="11"/>
      <c r="AH54" s="11">
        <v>14</v>
      </c>
      <c r="AI54" s="11"/>
      <c r="AJ54" s="11"/>
      <c r="AK54" s="11"/>
      <c r="AL54" s="11"/>
      <c r="AM54" s="11"/>
      <c r="AN54" s="11"/>
      <c r="AO54" s="11">
        <v>244</v>
      </c>
      <c r="AP54" s="11"/>
      <c r="AQ54" s="11"/>
      <c r="AR54" s="11"/>
      <c r="AS54" s="11"/>
      <c r="AT54" s="11"/>
      <c r="AU54" s="11"/>
      <c r="AV54" s="11"/>
      <c r="BA54" s="1" t="s">
        <v>2</v>
      </c>
    </row>
    <row r="55" spans="1:53" ht="15" customHeight="1" thickBot="1" x14ac:dyDescent="0.25">
      <c r="A55" s="10"/>
      <c r="B55" s="10"/>
      <c r="C55" s="10"/>
      <c r="D55" s="9"/>
      <c r="E55" s="8"/>
      <c r="F55" s="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5"/>
      <c r="T55" s="5"/>
      <c r="U55" s="5"/>
      <c r="V55" s="5"/>
      <c r="W55" s="5"/>
      <c r="X55" s="6"/>
      <c r="Y55" s="6"/>
      <c r="Z55" s="5"/>
      <c r="AA55" s="5"/>
      <c r="AB55" s="5"/>
      <c r="AC55" s="5"/>
      <c r="AD55" s="6"/>
      <c r="AE55" s="6"/>
      <c r="AF55" s="5"/>
      <c r="AG55" s="5"/>
      <c r="AH55" s="5"/>
      <c r="AI55" s="5"/>
      <c r="AJ55" s="6"/>
      <c r="AK55" s="6"/>
      <c r="AL55" s="5"/>
      <c r="AM55" s="5"/>
      <c r="AN55" s="5"/>
      <c r="AO55" s="5"/>
      <c r="AP55" s="6"/>
      <c r="AQ55" s="6"/>
      <c r="AR55" s="6"/>
      <c r="AS55" s="6"/>
      <c r="AT55" s="6"/>
      <c r="AU55" s="6"/>
      <c r="AV55" s="5"/>
      <c r="BA55" s="1" t="s">
        <v>1</v>
      </c>
    </row>
    <row r="56" spans="1:53" ht="18" customHeight="1" x14ac:dyDescent="0.2">
      <c r="A56" s="4" t="s">
        <v>0</v>
      </c>
      <c r="B56" s="4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2"/>
    </row>
    <row r="57" spans="1:53" ht="24.75" customHeight="1" x14ac:dyDescent="0.2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2"/>
      <c r="AC57" s="2"/>
      <c r="AD57" s="2"/>
      <c r="AE57" s="2"/>
      <c r="AF57" s="2"/>
    </row>
  </sheetData>
  <mergeCells count="424">
    <mergeCell ref="AG12:AJ12"/>
    <mergeCell ref="AS12:AV12"/>
    <mergeCell ref="AO11:AR11"/>
    <mergeCell ref="AS11:AV11"/>
    <mergeCell ref="F12:I12"/>
    <mergeCell ref="J12:L12"/>
    <mergeCell ref="M12:P12"/>
    <mergeCell ref="Q12:T12"/>
    <mergeCell ref="U12:X12"/>
    <mergeCell ref="Y12:AB12"/>
    <mergeCell ref="AC12:AF12"/>
    <mergeCell ref="F10:I10"/>
    <mergeCell ref="J10:L10"/>
    <mergeCell ref="M10:P10"/>
    <mergeCell ref="Q10:T10"/>
    <mergeCell ref="U10:X10"/>
    <mergeCell ref="Y10:AB10"/>
    <mergeCell ref="P32:R32"/>
    <mergeCell ref="F30:I30"/>
    <mergeCell ref="F31:I31"/>
    <mergeCell ref="F32:I32"/>
    <mergeCell ref="AS10:AV10"/>
    <mergeCell ref="F11:I11"/>
    <mergeCell ref="J11:L11"/>
    <mergeCell ref="M11:P11"/>
    <mergeCell ref="Q11:T11"/>
    <mergeCell ref="U11:X11"/>
    <mergeCell ref="A29:E29"/>
    <mergeCell ref="F29:I29"/>
    <mergeCell ref="J29:L29"/>
    <mergeCell ref="M29:O29"/>
    <mergeCell ref="P29:R29"/>
    <mergeCell ref="S29:U29"/>
    <mergeCell ref="V28:X28"/>
    <mergeCell ref="Y28:AA28"/>
    <mergeCell ref="AB28:AD28"/>
    <mergeCell ref="AE28:AG28"/>
    <mergeCell ref="AH28:AJ28"/>
    <mergeCell ref="AJ37:AK37"/>
    <mergeCell ref="AE30:AG30"/>
    <mergeCell ref="A37:D37"/>
    <mergeCell ref="F37:I37"/>
    <mergeCell ref="J37:L37"/>
    <mergeCell ref="X37:Y37"/>
    <mergeCell ref="AA37:AB37"/>
    <mergeCell ref="AD37:AE37"/>
    <mergeCell ref="B26:D26"/>
    <mergeCell ref="F26:I26"/>
    <mergeCell ref="J26:L26"/>
    <mergeCell ref="M26:O26"/>
    <mergeCell ref="P26:R26"/>
    <mergeCell ref="S26:U26"/>
    <mergeCell ref="S28:U28"/>
    <mergeCell ref="A27:E27"/>
    <mergeCell ref="F27:I27"/>
    <mergeCell ref="J27:L27"/>
    <mergeCell ref="M27:O27"/>
    <mergeCell ref="P27:R27"/>
    <mergeCell ref="S27:U27"/>
    <mergeCell ref="A10:E10"/>
    <mergeCell ref="A11:E11"/>
    <mergeCell ref="A12:E12"/>
    <mergeCell ref="V27:X27"/>
    <mergeCell ref="AE27:AG27"/>
    <mergeCell ref="A28:E28"/>
    <mergeCell ref="F28:I28"/>
    <mergeCell ref="J28:L28"/>
    <mergeCell ref="M28:O28"/>
    <mergeCell ref="P28:R28"/>
    <mergeCell ref="AT27:AV27"/>
    <mergeCell ref="AN28:AP28"/>
    <mergeCell ref="AQ28:AS28"/>
    <mergeCell ref="AT28:AV28"/>
    <mergeCell ref="AK28:AM28"/>
    <mergeCell ref="AT29:AV29"/>
    <mergeCell ref="Y27:AA27"/>
    <mergeCell ref="AB27:AD27"/>
    <mergeCell ref="AN27:AP27"/>
    <mergeCell ref="AH30:AJ30"/>
    <mergeCell ref="AK30:AM30"/>
    <mergeCell ref="AQ27:AS27"/>
    <mergeCell ref="AE24:AG24"/>
    <mergeCell ref="AH24:AJ24"/>
    <mergeCell ref="AK24:AM24"/>
    <mergeCell ref="AB25:AD25"/>
    <mergeCell ref="AQ24:AS24"/>
    <mergeCell ref="AH27:AJ27"/>
    <mergeCell ref="AK27:AM27"/>
    <mergeCell ref="AE26:AG26"/>
    <mergeCell ref="AE25:AG25"/>
    <mergeCell ref="AH25:AJ25"/>
    <mergeCell ref="AK25:AM25"/>
    <mergeCell ref="AH26:AJ26"/>
    <mergeCell ref="AK26:AM26"/>
    <mergeCell ref="V26:X26"/>
    <mergeCell ref="Y26:AA26"/>
    <mergeCell ref="AB26:AD26"/>
    <mergeCell ref="A23:E23"/>
    <mergeCell ref="F23:I23"/>
    <mergeCell ref="J23:L23"/>
    <mergeCell ref="AN25:AP25"/>
    <mergeCell ref="Y25:AA25"/>
    <mergeCell ref="AT26:AV26"/>
    <mergeCell ref="AT25:AV25"/>
    <mergeCell ref="AQ25:AS25"/>
    <mergeCell ref="AN26:AP26"/>
    <mergeCell ref="AQ26:AS26"/>
    <mergeCell ref="V25:X25"/>
    <mergeCell ref="AT23:AV23"/>
    <mergeCell ref="B24:D24"/>
    <mergeCell ref="F24:I24"/>
    <mergeCell ref="J24:L24"/>
    <mergeCell ref="M24:O24"/>
    <mergeCell ref="P24:R24"/>
    <mergeCell ref="S24:U24"/>
    <mergeCell ref="V24:X24"/>
    <mergeCell ref="V23:X23"/>
    <mergeCell ref="B25:D25"/>
    <mergeCell ref="F25:I25"/>
    <mergeCell ref="J25:L25"/>
    <mergeCell ref="M25:O25"/>
    <mergeCell ref="P25:R25"/>
    <mergeCell ref="S25:U25"/>
    <mergeCell ref="Y23:AA23"/>
    <mergeCell ref="AB23:AD23"/>
    <mergeCell ref="AE23:AG23"/>
    <mergeCell ref="AH23:AJ23"/>
    <mergeCell ref="AK23:AM23"/>
    <mergeCell ref="AT24:AV24"/>
    <mergeCell ref="AN24:AP24"/>
    <mergeCell ref="Y24:AA24"/>
    <mergeCell ref="AN23:AP23"/>
    <mergeCell ref="AB24:AD24"/>
    <mergeCell ref="AQ23:AS23"/>
    <mergeCell ref="J21:L21"/>
    <mergeCell ref="M21:O21"/>
    <mergeCell ref="P21:R21"/>
    <mergeCell ref="S21:U21"/>
    <mergeCell ref="V21:X21"/>
    <mergeCell ref="Y21:AA21"/>
    <mergeCell ref="M23:O23"/>
    <mergeCell ref="P23:R23"/>
    <mergeCell ref="S23:U23"/>
    <mergeCell ref="AB21:AD21"/>
    <mergeCell ref="AE21:AG21"/>
    <mergeCell ref="AH20:AJ20"/>
    <mergeCell ref="AK20:AM20"/>
    <mergeCell ref="AN20:AP20"/>
    <mergeCell ref="AQ20:AS20"/>
    <mergeCell ref="AH21:AJ21"/>
    <mergeCell ref="AK21:AM21"/>
    <mergeCell ref="AN21:AP21"/>
    <mergeCell ref="AQ21:AS21"/>
    <mergeCell ref="Y19:AA19"/>
    <mergeCell ref="AB19:AD19"/>
    <mergeCell ref="AE19:AG19"/>
    <mergeCell ref="AH19:AJ19"/>
    <mergeCell ref="AK19:AM19"/>
    <mergeCell ref="AN19:AP19"/>
    <mergeCell ref="AQ19:AS19"/>
    <mergeCell ref="AT19:AV21"/>
    <mergeCell ref="J20:L20"/>
    <mergeCell ref="M20:O20"/>
    <mergeCell ref="P20:R20"/>
    <mergeCell ref="S20:U20"/>
    <mergeCell ref="V20:X20"/>
    <mergeCell ref="Y20:AA20"/>
    <mergeCell ref="AB20:AD20"/>
    <mergeCell ref="AE20:AG20"/>
    <mergeCell ref="A43:E45"/>
    <mergeCell ref="F43:L45"/>
    <mergeCell ref="M43:S45"/>
    <mergeCell ref="A47:E47"/>
    <mergeCell ref="F47:L47"/>
    <mergeCell ref="B48:C48"/>
    <mergeCell ref="F48:L48"/>
    <mergeCell ref="M47:S47"/>
    <mergeCell ref="A17:AF17"/>
    <mergeCell ref="AL18:AV18"/>
    <mergeCell ref="F52:L52"/>
    <mergeCell ref="A19:E21"/>
    <mergeCell ref="M19:O19"/>
    <mergeCell ref="P19:R19"/>
    <mergeCell ref="S19:U19"/>
    <mergeCell ref="V19:X19"/>
    <mergeCell ref="B49:C49"/>
    <mergeCell ref="F49:L49"/>
    <mergeCell ref="AT31:AV31"/>
    <mergeCell ref="S32:U32"/>
    <mergeCell ref="V32:X32"/>
    <mergeCell ref="Y32:AA32"/>
    <mergeCell ref="A55:C55"/>
    <mergeCell ref="A52:E52"/>
    <mergeCell ref="A51:E51"/>
    <mergeCell ref="F51:L51"/>
    <mergeCell ref="B50:C50"/>
    <mergeCell ref="F50:L50"/>
    <mergeCell ref="AB30:AD30"/>
    <mergeCell ref="AN30:AP30"/>
    <mergeCell ref="AQ30:AS30"/>
    <mergeCell ref="AT30:AV30"/>
    <mergeCell ref="AB31:AD31"/>
    <mergeCell ref="AE31:AG31"/>
    <mergeCell ref="AH31:AJ31"/>
    <mergeCell ref="AK31:AM31"/>
    <mergeCell ref="AN31:AP31"/>
    <mergeCell ref="AQ31:AS31"/>
    <mergeCell ref="AS13:AV13"/>
    <mergeCell ref="A41:Y41"/>
    <mergeCell ref="A13:E13"/>
    <mergeCell ref="F13:I13"/>
    <mergeCell ref="M13:P13"/>
    <mergeCell ref="Q13:T13"/>
    <mergeCell ref="U13:X13"/>
    <mergeCell ref="Y13:AB13"/>
    <mergeCell ref="F19:I21"/>
    <mergeCell ref="J19:L19"/>
    <mergeCell ref="AO13:AR13"/>
    <mergeCell ref="AC10:AF10"/>
    <mergeCell ref="AG10:AJ10"/>
    <mergeCell ref="AK10:AN10"/>
    <mergeCell ref="AO10:AR10"/>
    <mergeCell ref="AO9:AR9"/>
    <mergeCell ref="AK12:AN12"/>
    <mergeCell ref="AO12:AR12"/>
    <mergeCell ref="AC11:AF11"/>
    <mergeCell ref="AG11:AJ11"/>
    <mergeCell ref="U9:X9"/>
    <mergeCell ref="Y9:AB9"/>
    <mergeCell ref="AC9:AF9"/>
    <mergeCell ref="AG9:AJ9"/>
    <mergeCell ref="AK9:AN9"/>
    <mergeCell ref="AC13:AF13"/>
    <mergeCell ref="AG13:AJ13"/>
    <mergeCell ref="AK13:AN13"/>
    <mergeCell ref="Y11:AB11"/>
    <mergeCell ref="AK11:AN11"/>
    <mergeCell ref="U7:X7"/>
    <mergeCell ref="Y7:AB7"/>
    <mergeCell ref="AC7:AF7"/>
    <mergeCell ref="AG7:AJ7"/>
    <mergeCell ref="AS9:AV9"/>
    <mergeCell ref="A9:E9"/>
    <mergeCell ref="F9:I9"/>
    <mergeCell ref="J9:L9"/>
    <mergeCell ref="M9:P9"/>
    <mergeCell ref="Q9:T9"/>
    <mergeCell ref="A6:E6"/>
    <mergeCell ref="A7:E7"/>
    <mergeCell ref="F7:I7"/>
    <mergeCell ref="J7:L7"/>
    <mergeCell ref="M7:P7"/>
    <mergeCell ref="Q7:T7"/>
    <mergeCell ref="A8:E8"/>
    <mergeCell ref="F8:I8"/>
    <mergeCell ref="J8:L8"/>
    <mergeCell ref="M8:P8"/>
    <mergeCell ref="Q8:T8"/>
    <mergeCell ref="U8:X8"/>
    <mergeCell ref="AO4:AR5"/>
    <mergeCell ref="AS4:AV5"/>
    <mergeCell ref="Y8:AB8"/>
    <mergeCell ref="AC8:AF8"/>
    <mergeCell ref="AG8:AJ8"/>
    <mergeCell ref="AK8:AN8"/>
    <mergeCell ref="AO8:AR8"/>
    <mergeCell ref="AS8:AV8"/>
    <mergeCell ref="A2:AV2"/>
    <mergeCell ref="A4:E5"/>
    <mergeCell ref="F4:I5"/>
    <mergeCell ref="J4:L5"/>
    <mergeCell ref="M4:P5"/>
    <mergeCell ref="Q4:T5"/>
    <mergeCell ref="U4:X5"/>
    <mergeCell ref="Y4:AB5"/>
    <mergeCell ref="AC4:AF5"/>
    <mergeCell ref="AG4:AJ5"/>
    <mergeCell ref="M30:O30"/>
    <mergeCell ref="P30:R30"/>
    <mergeCell ref="S30:U30"/>
    <mergeCell ref="V30:X30"/>
    <mergeCell ref="Y30:AA30"/>
    <mergeCell ref="M31:O31"/>
    <mergeCell ref="P31:R31"/>
    <mergeCell ref="S31:U31"/>
    <mergeCell ref="A30:E30"/>
    <mergeCell ref="A31:E31"/>
    <mergeCell ref="A32:E32"/>
    <mergeCell ref="J30:L30"/>
    <mergeCell ref="J31:L31"/>
    <mergeCell ref="J32:L32"/>
    <mergeCell ref="AK7:AN7"/>
    <mergeCell ref="AO7:AR7"/>
    <mergeCell ref="AS7:AV7"/>
    <mergeCell ref="AK4:AN5"/>
    <mergeCell ref="F54:L54"/>
    <mergeCell ref="A53:E53"/>
    <mergeCell ref="A54:E54"/>
    <mergeCell ref="F53:L53"/>
    <mergeCell ref="M53:S53"/>
    <mergeCell ref="T53:Z53"/>
    <mergeCell ref="AB32:AD32"/>
    <mergeCell ref="AE32:AG32"/>
    <mergeCell ref="AH32:AJ32"/>
    <mergeCell ref="AK32:AM32"/>
    <mergeCell ref="AN32:AP32"/>
    <mergeCell ref="AQ32:AS32"/>
    <mergeCell ref="AN29:AP29"/>
    <mergeCell ref="AQ29:AS29"/>
    <mergeCell ref="V29:X29"/>
    <mergeCell ref="Y29:AA29"/>
    <mergeCell ref="AB29:AD29"/>
    <mergeCell ref="AE29:AG29"/>
    <mergeCell ref="AH29:AJ29"/>
    <mergeCell ref="AK29:AM29"/>
    <mergeCell ref="M32:O32"/>
    <mergeCell ref="AE33:AG33"/>
    <mergeCell ref="AH33:AJ33"/>
    <mergeCell ref="AK33:AM33"/>
    <mergeCell ref="AN33:AP33"/>
    <mergeCell ref="AQ33:AS33"/>
    <mergeCell ref="M33:O33"/>
    <mergeCell ref="P33:R33"/>
    <mergeCell ref="S33:U33"/>
    <mergeCell ref="V33:X33"/>
    <mergeCell ref="S34:U34"/>
    <mergeCell ref="V34:X34"/>
    <mergeCell ref="Y34:AA34"/>
    <mergeCell ref="AB34:AD34"/>
    <mergeCell ref="AT32:AV32"/>
    <mergeCell ref="Y31:AA31"/>
    <mergeCell ref="AT33:AV33"/>
    <mergeCell ref="V31:X31"/>
    <mergeCell ref="Y33:AA33"/>
    <mergeCell ref="AB33:AD33"/>
    <mergeCell ref="AQ34:AS34"/>
    <mergeCell ref="AT34:AV34"/>
    <mergeCell ref="A33:E33"/>
    <mergeCell ref="F33:I33"/>
    <mergeCell ref="J33:L33"/>
    <mergeCell ref="A34:E34"/>
    <mergeCell ref="F34:I34"/>
    <mergeCell ref="J34:L34"/>
    <mergeCell ref="M34:O34"/>
    <mergeCell ref="P34:R34"/>
    <mergeCell ref="Y35:AA35"/>
    <mergeCell ref="AB35:AD35"/>
    <mergeCell ref="AE34:AG34"/>
    <mergeCell ref="AH34:AJ34"/>
    <mergeCell ref="AK34:AM34"/>
    <mergeCell ref="AN34:AP34"/>
    <mergeCell ref="V36:X36"/>
    <mergeCell ref="Y36:AA36"/>
    <mergeCell ref="AB36:AD36"/>
    <mergeCell ref="A35:E35"/>
    <mergeCell ref="F35:I35"/>
    <mergeCell ref="J35:L35"/>
    <mergeCell ref="M35:O35"/>
    <mergeCell ref="P35:R35"/>
    <mergeCell ref="S35:U35"/>
    <mergeCell ref="V35:X35"/>
    <mergeCell ref="A36:E36"/>
    <mergeCell ref="F36:I36"/>
    <mergeCell ref="J36:L36"/>
    <mergeCell ref="M36:O36"/>
    <mergeCell ref="P36:R36"/>
    <mergeCell ref="S36:U36"/>
    <mergeCell ref="AM37:AN37"/>
    <mergeCell ref="AP37:AS37"/>
    <mergeCell ref="AT37:AV37"/>
    <mergeCell ref="AE35:AG35"/>
    <mergeCell ref="AH35:AJ35"/>
    <mergeCell ref="AK35:AM35"/>
    <mergeCell ref="AN35:AP35"/>
    <mergeCell ref="AQ35:AS35"/>
    <mergeCell ref="AT35:AV35"/>
    <mergeCell ref="AG37:AH37"/>
    <mergeCell ref="AO43:AV45"/>
    <mergeCell ref="T44:Z45"/>
    <mergeCell ref="AA43:AG45"/>
    <mergeCell ref="AH44:AN45"/>
    <mergeCell ref="AE36:AG36"/>
    <mergeCell ref="AH36:AJ36"/>
    <mergeCell ref="AK36:AM36"/>
    <mergeCell ref="AN36:AP36"/>
    <mergeCell ref="AQ36:AS36"/>
    <mergeCell ref="AT36:AV36"/>
    <mergeCell ref="T47:Z47"/>
    <mergeCell ref="AA47:AG47"/>
    <mergeCell ref="AH47:AN47"/>
    <mergeCell ref="AO47:AV47"/>
    <mergeCell ref="M48:S48"/>
    <mergeCell ref="T48:Z48"/>
    <mergeCell ref="AA48:AG48"/>
    <mergeCell ref="AH48:AN48"/>
    <mergeCell ref="AO48:AV48"/>
    <mergeCell ref="M49:S49"/>
    <mergeCell ref="T49:Z49"/>
    <mergeCell ref="AA49:AG49"/>
    <mergeCell ref="AH49:AN49"/>
    <mergeCell ref="AO49:AV49"/>
    <mergeCell ref="M50:S50"/>
    <mergeCell ref="T50:Z50"/>
    <mergeCell ref="AA50:AG50"/>
    <mergeCell ref="AH50:AN50"/>
    <mergeCell ref="AO50:AV50"/>
    <mergeCell ref="AA51:AG51"/>
    <mergeCell ref="AH51:AN51"/>
    <mergeCell ref="AO51:AV51"/>
    <mergeCell ref="M52:S52"/>
    <mergeCell ref="T52:Z52"/>
    <mergeCell ref="AA52:AG52"/>
    <mergeCell ref="AH52:AN52"/>
    <mergeCell ref="AO52:AV52"/>
    <mergeCell ref="M51:S51"/>
    <mergeCell ref="T51:Z51"/>
    <mergeCell ref="AA53:AG53"/>
    <mergeCell ref="AH53:AN53"/>
    <mergeCell ref="AO53:AV53"/>
    <mergeCell ref="M54:S54"/>
    <mergeCell ref="T54:Z54"/>
    <mergeCell ref="AA54:AG54"/>
    <mergeCell ref="AH54:AN54"/>
    <mergeCell ref="AO54:AV54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8ABD-09C2-46FC-A705-40CD911F097B}">
  <sheetPr>
    <tabColor rgb="FFFFC000"/>
  </sheetPr>
  <dimension ref="A1:AD59"/>
  <sheetViews>
    <sheetView view="pageBreakPreview" zoomScaleNormal="100" zoomScaleSheetLayoutView="100" workbookViewId="0"/>
  </sheetViews>
  <sheetFormatPr defaultColWidth="3.6640625" defaultRowHeight="13.2" outlineLevelRow="1" x14ac:dyDescent="0.2"/>
  <cols>
    <col min="1" max="3" width="2.88671875" style="1" customWidth="1"/>
    <col min="4" max="27" width="3.33203125" style="1" customWidth="1"/>
    <col min="28" max="29" width="3.6640625" style="1"/>
    <col min="30" max="86" width="1.33203125" style="1" customWidth="1"/>
    <col min="87" max="16384" width="3.6640625" style="1"/>
  </cols>
  <sheetData>
    <row r="1" spans="1:30" ht="24.9" customHeight="1" x14ac:dyDescent="0.2">
      <c r="A1" s="55"/>
      <c r="B1" s="55"/>
      <c r="L1" s="55"/>
      <c r="M1" s="55"/>
      <c r="U1" s="55" t="s">
        <v>82</v>
      </c>
      <c r="V1" s="55"/>
      <c r="W1" s="55"/>
      <c r="X1" s="55"/>
    </row>
    <row r="2" spans="1:30" ht="24.9" customHeight="1" x14ac:dyDescent="0.2">
      <c r="A2" s="54" t="s">
        <v>81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30" ht="13.8" thickBot="1" x14ac:dyDescent="0.25">
      <c r="A3" s="1" t="s">
        <v>65</v>
      </c>
      <c r="V3" s="1" t="s">
        <v>18</v>
      </c>
      <c r="AD3" s="1" t="s">
        <v>11</v>
      </c>
    </row>
    <row r="4" spans="1:30" ht="18" customHeight="1" x14ac:dyDescent="0.2">
      <c r="A4" s="132" t="s">
        <v>17</v>
      </c>
      <c r="B4" s="131"/>
      <c r="C4" s="131"/>
      <c r="D4" s="161" t="s">
        <v>47</v>
      </c>
      <c r="E4" s="117"/>
      <c r="F4" s="160" t="s">
        <v>80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98" t="s">
        <v>79</v>
      </c>
      <c r="W4" s="158"/>
      <c r="X4" s="49" t="s">
        <v>78</v>
      </c>
      <c r="Y4" s="43"/>
      <c r="Z4" s="43"/>
      <c r="AA4" s="43"/>
      <c r="AD4" s="1" t="s">
        <v>10</v>
      </c>
    </row>
    <row r="5" spans="1:30" x14ac:dyDescent="0.2">
      <c r="A5" s="127"/>
      <c r="B5" s="126"/>
      <c r="C5" s="126"/>
      <c r="D5" s="157"/>
      <c r="E5" s="88"/>
      <c r="F5" s="126" t="s">
        <v>16</v>
      </c>
      <c r="G5" s="126"/>
      <c r="H5" s="156" t="s">
        <v>77</v>
      </c>
      <c r="I5" s="150"/>
      <c r="J5" s="145" t="s">
        <v>76</v>
      </c>
      <c r="K5" s="155"/>
      <c r="L5" s="155"/>
      <c r="M5" s="155"/>
      <c r="N5" s="155"/>
      <c r="O5" s="127"/>
      <c r="P5" s="154" t="s">
        <v>75</v>
      </c>
      <c r="Q5" s="94"/>
      <c r="R5" s="94"/>
      <c r="S5" s="94"/>
      <c r="T5" s="94"/>
      <c r="U5" s="94"/>
      <c r="V5" s="153"/>
      <c r="W5" s="152"/>
      <c r="X5" s="40"/>
      <c r="Y5" s="33"/>
      <c r="Z5" s="33"/>
      <c r="AA5" s="33"/>
      <c r="AD5" s="1" t="s">
        <v>74</v>
      </c>
    </row>
    <row r="6" spans="1:30" ht="24" customHeight="1" x14ac:dyDescent="0.2">
      <c r="A6" s="127"/>
      <c r="B6" s="126"/>
      <c r="C6" s="126"/>
      <c r="D6" s="151"/>
      <c r="E6" s="111"/>
      <c r="F6" s="126"/>
      <c r="G6" s="126"/>
      <c r="H6" s="150"/>
      <c r="I6" s="150"/>
      <c r="J6" s="149" t="s">
        <v>71</v>
      </c>
      <c r="K6" s="148"/>
      <c r="L6" s="147" t="s">
        <v>73</v>
      </c>
      <c r="M6" s="146"/>
      <c r="N6" s="144" t="s">
        <v>72</v>
      </c>
      <c r="O6" s="143"/>
      <c r="P6" s="145" t="s">
        <v>71</v>
      </c>
      <c r="Q6" s="127"/>
      <c r="R6" s="144" t="s">
        <v>70</v>
      </c>
      <c r="S6" s="143"/>
      <c r="T6" s="142" t="s">
        <v>69</v>
      </c>
      <c r="U6" s="141"/>
      <c r="V6" s="140"/>
      <c r="W6" s="139"/>
      <c r="X6" s="138" t="s">
        <v>68</v>
      </c>
      <c r="Y6" s="137"/>
      <c r="Z6" s="136" t="s">
        <v>67</v>
      </c>
      <c r="AA6" s="135"/>
    </row>
    <row r="7" spans="1:30" ht="15" customHeight="1" x14ac:dyDescent="0.2">
      <c r="A7" s="3"/>
      <c r="B7" s="3"/>
      <c r="C7" s="108"/>
      <c r="D7" s="66"/>
      <c r="E7" s="3"/>
      <c r="F7" s="3"/>
      <c r="G7" s="3"/>
      <c r="H7" s="3"/>
      <c r="I7" s="3"/>
      <c r="J7" s="3"/>
      <c r="K7" s="3"/>
      <c r="L7" s="92"/>
      <c r="M7" s="92"/>
      <c r="N7" s="92"/>
      <c r="O7" s="92"/>
      <c r="P7" s="3"/>
      <c r="Q7" s="3"/>
      <c r="R7" s="92"/>
      <c r="S7" s="92"/>
      <c r="T7" s="91"/>
      <c r="U7" s="21"/>
      <c r="V7" s="21"/>
      <c r="W7" s="21"/>
      <c r="X7" s="90"/>
      <c r="Z7" s="21"/>
      <c r="AA7" s="21"/>
    </row>
    <row r="8" spans="1:30" ht="24.75" hidden="1" customHeight="1" outlineLevel="1" x14ac:dyDescent="0.2">
      <c r="A8" s="89" t="s">
        <v>28</v>
      </c>
      <c r="B8" s="89"/>
      <c r="C8" s="88"/>
      <c r="D8" s="125">
        <f>SUM(D9:D11)</f>
        <v>2526</v>
      </c>
      <c r="E8" s="120"/>
      <c r="F8" s="120">
        <f>SUM(F9:F11)</f>
        <v>19</v>
      </c>
      <c r="G8" s="120"/>
      <c r="H8" s="120">
        <f>SUM(H9:H11)</f>
        <v>1</v>
      </c>
      <c r="I8" s="120"/>
      <c r="J8" s="120">
        <f>SUM(J9:J11)</f>
        <v>6</v>
      </c>
      <c r="K8" s="120"/>
      <c r="L8" s="120">
        <f>SUM(L9:L11)</f>
        <v>0</v>
      </c>
      <c r="M8" s="120"/>
      <c r="N8" s="120">
        <f>SUM(N9:N11)</f>
        <v>6</v>
      </c>
      <c r="O8" s="120"/>
      <c r="P8" s="120">
        <f>SUM(P9:P11)</f>
        <v>12</v>
      </c>
      <c r="Q8" s="120"/>
      <c r="R8" s="120">
        <f>SUM(R9:R11)</f>
        <v>12</v>
      </c>
      <c r="S8" s="120"/>
      <c r="T8" s="120">
        <f>SUM(T9:T11)</f>
        <v>0</v>
      </c>
      <c r="U8" s="120"/>
      <c r="V8" s="120">
        <f>SUM(V9:V11)</f>
        <v>1</v>
      </c>
      <c r="W8" s="120"/>
      <c r="X8" s="120">
        <f>SUM(X9:X11)</f>
        <v>2506</v>
      </c>
      <c r="Y8" s="120"/>
      <c r="Z8" s="120">
        <f>SUM(Z9:Z11)</f>
        <v>2483</v>
      </c>
      <c r="AA8" s="120"/>
    </row>
    <row r="9" spans="1:30" ht="24.9" hidden="1" customHeight="1" collapsed="1" x14ac:dyDescent="0.2">
      <c r="A9" s="3"/>
      <c r="B9" s="89" t="s">
        <v>27</v>
      </c>
      <c r="C9" s="88"/>
      <c r="D9" s="120">
        <f>F9+X9</f>
        <v>1129</v>
      </c>
      <c r="E9" s="120"/>
      <c r="F9" s="121">
        <f>H9+J9+P9</f>
        <v>9</v>
      </c>
      <c r="G9" s="121"/>
      <c r="H9" s="120">
        <v>1</v>
      </c>
      <c r="I9" s="120"/>
      <c r="J9" s="120">
        <f>L9+N9</f>
        <v>3</v>
      </c>
      <c r="K9" s="120"/>
      <c r="L9" s="120"/>
      <c r="M9" s="120"/>
      <c r="N9" s="120">
        <v>3</v>
      </c>
      <c r="O9" s="120"/>
      <c r="P9" s="120">
        <f>R9+T9</f>
        <v>5</v>
      </c>
      <c r="Q9" s="120"/>
      <c r="R9" s="120">
        <v>5</v>
      </c>
      <c r="S9" s="120"/>
      <c r="T9" s="120">
        <v>0</v>
      </c>
      <c r="U9" s="120"/>
      <c r="V9" s="121"/>
      <c r="W9" s="121"/>
      <c r="X9" s="120">
        <v>1120</v>
      </c>
      <c r="Y9" s="120"/>
      <c r="Z9" s="120">
        <v>1111</v>
      </c>
      <c r="AA9" s="120"/>
    </row>
    <row r="10" spans="1:30" ht="24.9" hidden="1" customHeight="1" x14ac:dyDescent="0.2">
      <c r="A10" s="3"/>
      <c r="B10" s="89" t="s">
        <v>26</v>
      </c>
      <c r="C10" s="88"/>
      <c r="D10" s="120">
        <f>F10+X10</f>
        <v>669</v>
      </c>
      <c r="E10" s="120"/>
      <c r="F10" s="121">
        <f>H10+J10+P10</f>
        <v>4</v>
      </c>
      <c r="G10" s="121"/>
      <c r="H10" s="120">
        <v>0</v>
      </c>
      <c r="I10" s="120"/>
      <c r="J10" s="120">
        <f>L10+N10</f>
        <v>3</v>
      </c>
      <c r="K10" s="120"/>
      <c r="L10" s="120"/>
      <c r="M10" s="120"/>
      <c r="N10" s="120">
        <v>3</v>
      </c>
      <c r="O10" s="120"/>
      <c r="P10" s="120">
        <f>R10+T10</f>
        <v>1</v>
      </c>
      <c r="Q10" s="120"/>
      <c r="R10" s="120">
        <v>1</v>
      </c>
      <c r="S10" s="120"/>
      <c r="T10" s="120">
        <v>0</v>
      </c>
      <c r="U10" s="120"/>
      <c r="V10" s="121"/>
      <c r="W10" s="121"/>
      <c r="X10" s="120">
        <v>665</v>
      </c>
      <c r="Y10" s="120"/>
      <c r="Z10" s="120">
        <v>652</v>
      </c>
      <c r="AA10" s="120"/>
    </row>
    <row r="11" spans="1:30" ht="24.9" hidden="1" customHeight="1" x14ac:dyDescent="0.2">
      <c r="A11" s="3"/>
      <c r="B11" s="89" t="s">
        <v>25</v>
      </c>
      <c r="C11" s="88"/>
      <c r="D11" s="120">
        <f>F11+V11+X11</f>
        <v>728</v>
      </c>
      <c r="E11" s="120"/>
      <c r="F11" s="121">
        <f>H11+J11+P11</f>
        <v>6</v>
      </c>
      <c r="G11" s="121"/>
      <c r="H11" s="120">
        <v>0</v>
      </c>
      <c r="I11" s="120"/>
      <c r="J11" s="120">
        <f>L11+N11</f>
        <v>0</v>
      </c>
      <c r="K11" s="120"/>
      <c r="L11" s="120"/>
      <c r="M11" s="120"/>
      <c r="N11" s="120">
        <v>0</v>
      </c>
      <c r="O11" s="120"/>
      <c r="P11" s="120">
        <f>R11+T11</f>
        <v>6</v>
      </c>
      <c r="Q11" s="120"/>
      <c r="R11" s="120">
        <v>6</v>
      </c>
      <c r="S11" s="120"/>
      <c r="T11" s="120">
        <v>0</v>
      </c>
      <c r="U11" s="120"/>
      <c r="V11" s="121">
        <v>1</v>
      </c>
      <c r="W11" s="121"/>
      <c r="X11" s="120">
        <v>721</v>
      </c>
      <c r="Y11" s="120"/>
      <c r="Z11" s="120">
        <v>720</v>
      </c>
      <c r="AA11" s="120"/>
    </row>
    <row r="12" spans="1:30" ht="24.9" hidden="1" customHeight="1" x14ac:dyDescent="0.2">
      <c r="A12" s="3"/>
      <c r="B12" s="3"/>
      <c r="C12" s="108"/>
      <c r="D12" s="133"/>
      <c r="E12" s="133"/>
      <c r="F12" s="134"/>
      <c r="G12" s="134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</row>
    <row r="13" spans="1:30" ht="24.9" customHeight="1" x14ac:dyDescent="0.2">
      <c r="A13" s="86" t="s">
        <v>24</v>
      </c>
      <c r="B13" s="89"/>
      <c r="C13" s="88"/>
      <c r="D13" s="120">
        <f>F13+X13</f>
        <v>2118</v>
      </c>
      <c r="E13" s="120"/>
      <c r="F13" s="121">
        <f>H13+J13+P13</f>
        <v>18</v>
      </c>
      <c r="G13" s="121"/>
      <c r="H13" s="122">
        <v>11</v>
      </c>
      <c r="I13" s="122"/>
      <c r="J13" s="122">
        <f>L13+N13</f>
        <v>6</v>
      </c>
      <c r="K13" s="122"/>
      <c r="L13" s="120">
        <v>6</v>
      </c>
      <c r="M13" s="120"/>
      <c r="N13" s="120">
        <v>0</v>
      </c>
      <c r="O13" s="120"/>
      <c r="P13" s="122">
        <f>R13+T13</f>
        <v>1</v>
      </c>
      <c r="Q13" s="122"/>
      <c r="R13" s="120">
        <v>1</v>
      </c>
      <c r="S13" s="120"/>
      <c r="T13" s="120">
        <v>0</v>
      </c>
      <c r="U13" s="120"/>
      <c r="V13" s="121">
        <v>0</v>
      </c>
      <c r="W13" s="121"/>
      <c r="X13" s="120">
        <v>2100</v>
      </c>
      <c r="Y13" s="120"/>
      <c r="Z13" s="120">
        <v>2075</v>
      </c>
      <c r="AA13" s="120"/>
    </row>
    <row r="14" spans="1:30" ht="24.9" customHeight="1" x14ac:dyDescent="0.2">
      <c r="A14" s="86" t="s">
        <v>9</v>
      </c>
      <c r="B14" s="89"/>
      <c r="C14" s="88"/>
      <c r="D14" s="120">
        <f>SUM(D15:E17)</f>
        <v>1687</v>
      </c>
      <c r="E14" s="120"/>
      <c r="F14" s="120">
        <f>SUM(F15:G17)</f>
        <v>26</v>
      </c>
      <c r="G14" s="120"/>
      <c r="H14" s="120">
        <f>SUM(H15:I17)</f>
        <v>19</v>
      </c>
      <c r="I14" s="120"/>
      <c r="J14" s="120">
        <f>SUM(J15:K17)</f>
        <v>5</v>
      </c>
      <c r="K14" s="120"/>
      <c r="L14" s="120">
        <f>SUM(L15:M17)</f>
        <v>5</v>
      </c>
      <c r="M14" s="120"/>
      <c r="N14" s="120">
        <f>SUM(N15:O17)</f>
        <v>0</v>
      </c>
      <c r="O14" s="120"/>
      <c r="P14" s="120">
        <f>SUM(P15:Q17)</f>
        <v>2</v>
      </c>
      <c r="Q14" s="120"/>
      <c r="R14" s="120">
        <f>SUM(R15:S17)</f>
        <v>1</v>
      </c>
      <c r="S14" s="120"/>
      <c r="T14" s="120">
        <f>SUM(T15:U17)</f>
        <v>1</v>
      </c>
      <c r="U14" s="120"/>
      <c r="V14" s="120">
        <f>SUM(V15:W17)</f>
        <v>0</v>
      </c>
      <c r="W14" s="120"/>
      <c r="X14" s="120">
        <f>SUM(X15:Y17)</f>
        <v>1661</v>
      </c>
      <c r="Y14" s="120"/>
      <c r="Z14" s="120">
        <f>SUM(Z15:AA17)</f>
        <v>1648</v>
      </c>
      <c r="AA14" s="120"/>
    </row>
    <row r="15" spans="1:30" ht="24.9" hidden="1" customHeight="1" outlineLevel="1" x14ac:dyDescent="0.2">
      <c r="A15" s="84" t="s">
        <v>6</v>
      </c>
      <c r="B15" s="84"/>
      <c r="C15" s="83"/>
      <c r="D15" s="120">
        <f>SUM(F15,X15)</f>
        <v>750</v>
      </c>
      <c r="E15" s="120"/>
      <c r="F15" s="121">
        <f>H15+J15+P15</f>
        <v>10</v>
      </c>
      <c r="G15" s="121"/>
      <c r="H15" s="122">
        <v>5</v>
      </c>
      <c r="I15" s="122"/>
      <c r="J15" s="122">
        <f>L15+N15</f>
        <v>3</v>
      </c>
      <c r="K15" s="122"/>
      <c r="L15" s="120">
        <v>3</v>
      </c>
      <c r="M15" s="120"/>
      <c r="N15" s="120">
        <v>0</v>
      </c>
      <c r="O15" s="120"/>
      <c r="P15" s="122">
        <f>R15+T15</f>
        <v>2</v>
      </c>
      <c r="Q15" s="122"/>
      <c r="R15" s="120">
        <v>1</v>
      </c>
      <c r="S15" s="120"/>
      <c r="T15" s="120">
        <v>1</v>
      </c>
      <c r="U15" s="120"/>
      <c r="V15" s="121">
        <v>0</v>
      </c>
      <c r="W15" s="121"/>
      <c r="X15" s="120">
        <f>13+104+125+116+108+156+118</f>
        <v>740</v>
      </c>
      <c r="Y15" s="120"/>
      <c r="Z15" s="120">
        <f>13+104+124+115+107+155+117</f>
        <v>735</v>
      </c>
      <c r="AA15" s="120"/>
    </row>
    <row r="16" spans="1:30" ht="24.9" hidden="1" customHeight="1" outlineLevel="1" x14ac:dyDescent="0.2">
      <c r="A16" s="84" t="s">
        <v>4</v>
      </c>
      <c r="B16" s="84"/>
      <c r="C16" s="83"/>
      <c r="D16" s="120">
        <f>SUM(F16,X16)</f>
        <v>426</v>
      </c>
      <c r="E16" s="120"/>
      <c r="F16" s="121">
        <f>H16+J16+P16</f>
        <v>11</v>
      </c>
      <c r="G16" s="121"/>
      <c r="H16" s="122">
        <v>10</v>
      </c>
      <c r="I16" s="122"/>
      <c r="J16" s="122">
        <f>L16+N16</f>
        <v>1</v>
      </c>
      <c r="K16" s="122"/>
      <c r="L16" s="120">
        <v>1</v>
      </c>
      <c r="M16" s="120"/>
      <c r="N16" s="120">
        <v>0</v>
      </c>
      <c r="O16" s="120"/>
      <c r="P16" s="122">
        <f>R16+T16</f>
        <v>0</v>
      </c>
      <c r="Q16" s="122"/>
      <c r="R16" s="120">
        <v>0</v>
      </c>
      <c r="S16" s="120"/>
      <c r="T16" s="120">
        <v>0</v>
      </c>
      <c r="U16" s="120"/>
      <c r="V16" s="121">
        <v>0</v>
      </c>
      <c r="W16" s="121"/>
      <c r="X16" s="120">
        <f>108+99+110+98</f>
        <v>415</v>
      </c>
      <c r="Y16" s="120"/>
      <c r="Z16" s="120">
        <f>108+98+109+98</f>
        <v>413</v>
      </c>
      <c r="AA16" s="120"/>
    </row>
    <row r="17" spans="1:30" ht="24.9" hidden="1" customHeight="1" outlineLevel="1" x14ac:dyDescent="0.2">
      <c r="A17" s="84" t="s">
        <v>3</v>
      </c>
      <c r="B17" s="84"/>
      <c r="C17" s="83"/>
      <c r="D17" s="120">
        <f>SUM(F17,X17)</f>
        <v>511</v>
      </c>
      <c r="E17" s="120"/>
      <c r="F17" s="121">
        <f>H17+J17+P17</f>
        <v>5</v>
      </c>
      <c r="G17" s="121"/>
      <c r="H17" s="122">
        <v>4</v>
      </c>
      <c r="I17" s="122"/>
      <c r="J17" s="122">
        <f>L17+N17</f>
        <v>1</v>
      </c>
      <c r="K17" s="122"/>
      <c r="L17" s="120">
        <v>1</v>
      </c>
      <c r="M17" s="120"/>
      <c r="N17" s="120">
        <v>0</v>
      </c>
      <c r="O17" s="120"/>
      <c r="P17" s="122">
        <f>R17+T17</f>
        <v>0</v>
      </c>
      <c r="Q17" s="122"/>
      <c r="R17" s="120">
        <v>0</v>
      </c>
      <c r="S17" s="120"/>
      <c r="T17" s="120">
        <v>0</v>
      </c>
      <c r="U17" s="120"/>
      <c r="V17" s="121">
        <v>0</v>
      </c>
      <c r="W17" s="121"/>
      <c r="X17" s="120">
        <f>85+141+107+173</f>
        <v>506</v>
      </c>
      <c r="Y17" s="120"/>
      <c r="Z17" s="120">
        <f>85+139+105+171</f>
        <v>500</v>
      </c>
      <c r="AA17" s="120"/>
    </row>
    <row r="18" spans="1:30" ht="24.9" customHeight="1" collapsed="1" x14ac:dyDescent="0.2">
      <c r="A18" s="86" t="s">
        <v>7</v>
      </c>
      <c r="B18" s="89"/>
      <c r="C18" s="88"/>
      <c r="D18" s="120">
        <f>SUM(D19:E21)</f>
        <v>2232</v>
      </c>
      <c r="E18" s="120"/>
      <c r="F18" s="120">
        <f>SUM(F19:G21)</f>
        <v>31</v>
      </c>
      <c r="G18" s="120"/>
      <c r="H18" s="120">
        <f>SUM(H19:I21)</f>
        <v>25</v>
      </c>
      <c r="I18" s="120"/>
      <c r="J18" s="120">
        <f>SUM(J19:K21)</f>
        <v>5</v>
      </c>
      <c r="K18" s="120"/>
      <c r="L18" s="120">
        <f>SUM(L19:M21)</f>
        <v>5</v>
      </c>
      <c r="M18" s="120"/>
      <c r="N18" s="120">
        <f>SUM(N19:O21)</f>
        <v>0</v>
      </c>
      <c r="O18" s="120"/>
      <c r="P18" s="120">
        <f>SUM(P19:Q21)</f>
        <v>1</v>
      </c>
      <c r="Q18" s="120"/>
      <c r="R18" s="120">
        <f>SUM(R19:S21)</f>
        <v>0</v>
      </c>
      <c r="S18" s="120"/>
      <c r="T18" s="120">
        <f>SUM(T19:U21)</f>
        <v>1</v>
      </c>
      <c r="U18" s="120"/>
      <c r="V18" s="120">
        <f>SUM(V19:W21)</f>
        <v>0</v>
      </c>
      <c r="W18" s="120"/>
      <c r="X18" s="120">
        <f>SUM(X19:Y21)</f>
        <v>2201</v>
      </c>
      <c r="Y18" s="120"/>
      <c r="Z18" s="120">
        <f>SUM(Z19:AA21)</f>
        <v>2194</v>
      </c>
      <c r="AA18" s="120"/>
    </row>
    <row r="19" spans="1:30" ht="24.9" customHeight="1" x14ac:dyDescent="0.2">
      <c r="A19" s="84" t="s">
        <v>6</v>
      </c>
      <c r="B19" s="84"/>
      <c r="C19" s="83"/>
      <c r="D19" s="120">
        <f>SUM(F19,X19)</f>
        <v>615</v>
      </c>
      <c r="E19" s="120"/>
      <c r="F19" s="121">
        <f>H19+J19+P19</f>
        <v>9</v>
      </c>
      <c r="G19" s="121"/>
      <c r="H19" s="122">
        <v>7</v>
      </c>
      <c r="I19" s="122"/>
      <c r="J19" s="122">
        <f>L19+N19</f>
        <v>2</v>
      </c>
      <c r="K19" s="122"/>
      <c r="L19" s="120">
        <v>2</v>
      </c>
      <c r="M19" s="120"/>
      <c r="N19" s="120">
        <v>0</v>
      </c>
      <c r="O19" s="120"/>
      <c r="P19" s="122">
        <f>R19+T19</f>
        <v>0</v>
      </c>
      <c r="Q19" s="122"/>
      <c r="R19" s="120">
        <v>0</v>
      </c>
      <c r="S19" s="120"/>
      <c r="T19" s="120">
        <v>0</v>
      </c>
      <c r="U19" s="120"/>
      <c r="V19" s="121">
        <v>0</v>
      </c>
      <c r="W19" s="121"/>
      <c r="X19" s="120">
        <v>606</v>
      </c>
      <c r="Y19" s="120"/>
      <c r="Z19" s="120">
        <v>602</v>
      </c>
      <c r="AA19" s="120"/>
    </row>
    <row r="20" spans="1:30" ht="24.9" customHeight="1" x14ac:dyDescent="0.2">
      <c r="A20" s="84" t="s">
        <v>4</v>
      </c>
      <c r="B20" s="84"/>
      <c r="C20" s="83"/>
      <c r="D20" s="120">
        <f>SUM(F20,X20)</f>
        <v>319</v>
      </c>
      <c r="E20" s="120"/>
      <c r="F20" s="121">
        <f>H20+J20+P20</f>
        <v>11</v>
      </c>
      <c r="G20" s="121"/>
      <c r="H20" s="122">
        <v>10</v>
      </c>
      <c r="I20" s="122"/>
      <c r="J20" s="122">
        <f>L20+N20</f>
        <v>1</v>
      </c>
      <c r="K20" s="122"/>
      <c r="L20" s="120">
        <v>1</v>
      </c>
      <c r="M20" s="120"/>
      <c r="N20" s="120">
        <v>0</v>
      </c>
      <c r="O20" s="120"/>
      <c r="P20" s="122">
        <f>R20+T20</f>
        <v>0</v>
      </c>
      <c r="Q20" s="122"/>
      <c r="R20" s="120">
        <v>0</v>
      </c>
      <c r="S20" s="120"/>
      <c r="T20" s="120">
        <v>0</v>
      </c>
      <c r="U20" s="120"/>
      <c r="V20" s="121">
        <v>0</v>
      </c>
      <c r="W20" s="121"/>
      <c r="X20" s="120">
        <v>308</v>
      </c>
      <c r="Y20" s="120"/>
      <c r="Z20" s="120">
        <v>307</v>
      </c>
      <c r="AA20" s="120"/>
    </row>
    <row r="21" spans="1:30" ht="24.9" customHeight="1" x14ac:dyDescent="0.2">
      <c r="A21" s="84" t="s">
        <v>3</v>
      </c>
      <c r="B21" s="84"/>
      <c r="C21" s="83"/>
      <c r="D21" s="120">
        <f>SUM(F21,X21)</f>
        <v>1298</v>
      </c>
      <c r="E21" s="120"/>
      <c r="F21" s="121">
        <f>H21+J21+P21</f>
        <v>11</v>
      </c>
      <c r="G21" s="121"/>
      <c r="H21" s="122">
        <v>8</v>
      </c>
      <c r="I21" s="122"/>
      <c r="J21" s="122">
        <f>L21+N21</f>
        <v>2</v>
      </c>
      <c r="K21" s="122"/>
      <c r="L21" s="120">
        <v>2</v>
      </c>
      <c r="M21" s="120"/>
      <c r="N21" s="120">
        <v>0</v>
      </c>
      <c r="O21" s="120"/>
      <c r="P21" s="122">
        <f>R21+T21</f>
        <v>1</v>
      </c>
      <c r="Q21" s="122"/>
      <c r="R21" s="120">
        <v>0</v>
      </c>
      <c r="S21" s="120"/>
      <c r="T21" s="120">
        <v>1</v>
      </c>
      <c r="U21" s="120"/>
      <c r="V21" s="121">
        <v>0</v>
      </c>
      <c r="W21" s="121"/>
      <c r="X21" s="120">
        <v>1287</v>
      </c>
      <c r="Y21" s="120"/>
      <c r="Z21" s="120">
        <v>1285</v>
      </c>
      <c r="AA21" s="120"/>
    </row>
    <row r="22" spans="1:30" ht="15" customHeight="1" thickBot="1" x14ac:dyDescent="0.25">
      <c r="A22" s="10"/>
      <c r="B22" s="10"/>
      <c r="C22" s="119"/>
      <c r="D22" s="59"/>
      <c r="E22" s="59"/>
      <c r="F22" s="58"/>
      <c r="G22" s="58"/>
      <c r="H22" s="59"/>
      <c r="I22" s="59"/>
      <c r="J22" s="59"/>
      <c r="K22" s="59"/>
      <c r="L22" s="59"/>
      <c r="M22" s="59"/>
      <c r="N22" s="59"/>
      <c r="O22" s="59"/>
      <c r="P22" s="56"/>
      <c r="Q22" s="56"/>
      <c r="R22" s="56"/>
      <c r="S22" s="56"/>
      <c r="T22" s="56"/>
      <c r="U22" s="56"/>
      <c r="V22" s="57"/>
      <c r="W22" s="57"/>
      <c r="X22" s="56"/>
      <c r="Y22" s="56"/>
      <c r="Z22" s="56"/>
      <c r="AA22" s="56"/>
    </row>
    <row r="23" spans="1:30" s="2" customFormat="1" ht="18.75" customHeight="1" x14ac:dyDescent="0.2">
      <c r="A23" s="4" t="s">
        <v>0</v>
      </c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30" s="2" customFormat="1" ht="24.75" customHeight="1" x14ac:dyDescent="0.2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30" ht="24.9" customHeight="1" x14ac:dyDescent="0.2">
      <c r="A25" s="77" t="s">
        <v>66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</row>
    <row r="26" spans="1:30" ht="13.8" thickBot="1" x14ac:dyDescent="0.25">
      <c r="A26" s="1" t="s">
        <v>65</v>
      </c>
      <c r="V26" s="1" t="s">
        <v>18</v>
      </c>
    </row>
    <row r="27" spans="1:30" ht="18" customHeight="1" x14ac:dyDescent="0.2">
      <c r="A27" s="132" t="s">
        <v>17</v>
      </c>
      <c r="B27" s="131"/>
      <c r="C27" s="131"/>
      <c r="D27" s="75" t="s">
        <v>47</v>
      </c>
      <c r="E27" s="75"/>
      <c r="F27" s="99" t="s">
        <v>46</v>
      </c>
      <c r="G27" s="100"/>
      <c r="H27" s="99" t="s">
        <v>64</v>
      </c>
      <c r="I27" s="99"/>
      <c r="J27" s="99" t="s">
        <v>44</v>
      </c>
      <c r="K27" s="99"/>
      <c r="L27" s="99" t="s">
        <v>43</v>
      </c>
      <c r="M27" s="99"/>
      <c r="N27" s="99" t="s">
        <v>42</v>
      </c>
      <c r="O27" s="99"/>
      <c r="P27" s="99" t="s">
        <v>41</v>
      </c>
      <c r="Q27" s="99"/>
      <c r="R27" s="99" t="s">
        <v>40</v>
      </c>
      <c r="S27" s="99"/>
      <c r="T27" s="99" t="s">
        <v>39</v>
      </c>
      <c r="U27" s="99"/>
      <c r="V27" s="99" t="s">
        <v>38</v>
      </c>
      <c r="W27" s="99"/>
      <c r="X27" s="99" t="s">
        <v>63</v>
      </c>
      <c r="Y27" s="99"/>
      <c r="Z27" s="99" t="s">
        <v>62</v>
      </c>
      <c r="AA27" s="98"/>
    </row>
    <row r="28" spans="1:30" ht="13.5" customHeight="1" x14ac:dyDescent="0.2">
      <c r="A28" s="127"/>
      <c r="B28" s="126"/>
      <c r="C28" s="126"/>
      <c r="D28" s="72"/>
      <c r="E28" s="72"/>
      <c r="F28" s="130"/>
      <c r="G28" s="130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8"/>
    </row>
    <row r="29" spans="1:30" ht="24" customHeight="1" x14ac:dyDescent="0.2">
      <c r="A29" s="127"/>
      <c r="B29" s="126"/>
      <c r="C29" s="126"/>
      <c r="D29" s="69"/>
      <c r="E29" s="69"/>
      <c r="F29" s="97"/>
      <c r="G29" s="97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5"/>
      <c r="AD29" s="1" t="s">
        <v>11</v>
      </c>
    </row>
    <row r="30" spans="1:30" ht="15" customHeight="1" x14ac:dyDescent="0.2">
      <c r="A30" s="3"/>
      <c r="B30" s="3"/>
      <c r="C30" s="108"/>
      <c r="D30" s="66"/>
      <c r="E30" s="3"/>
      <c r="F30" s="3"/>
      <c r="G30" s="3"/>
      <c r="H30" s="3"/>
      <c r="I30" s="3"/>
      <c r="J30" s="3"/>
      <c r="K30" s="3"/>
      <c r="L30" s="92"/>
      <c r="M30" s="92"/>
      <c r="N30" s="92"/>
      <c r="O30" s="92"/>
      <c r="P30" s="3"/>
      <c r="Q30" s="3"/>
      <c r="R30" s="92"/>
      <c r="S30" s="92"/>
      <c r="T30" s="91"/>
      <c r="U30" s="21"/>
      <c r="V30" s="21"/>
      <c r="W30" s="21"/>
      <c r="X30" s="90"/>
      <c r="Z30" s="21"/>
      <c r="AA30" s="21"/>
      <c r="AD30" s="1" t="s">
        <v>10</v>
      </c>
    </row>
    <row r="31" spans="1:30" ht="24.75" hidden="1" customHeight="1" outlineLevel="1" x14ac:dyDescent="0.2">
      <c r="A31" s="89" t="s">
        <v>28</v>
      </c>
      <c r="B31" s="89"/>
      <c r="C31" s="88"/>
      <c r="D31" s="125">
        <f>SUM(D32:D34)</f>
        <v>2526</v>
      </c>
      <c r="E31" s="120"/>
      <c r="F31" s="120">
        <f>SUM(F32:F34)</f>
        <v>0</v>
      </c>
      <c r="G31" s="120"/>
      <c r="H31" s="120">
        <f>SUM(H32:H34)</f>
        <v>55</v>
      </c>
      <c r="I31" s="120"/>
      <c r="J31" s="120">
        <f>SUM(J32:J34)</f>
        <v>415</v>
      </c>
      <c r="K31" s="120"/>
      <c r="L31" s="121">
        <f>SUM(L32:L34)</f>
        <v>926</v>
      </c>
      <c r="M31" s="121"/>
      <c r="N31" s="120">
        <f>SUM(N32:N34)</f>
        <v>576</v>
      </c>
      <c r="O31" s="120"/>
      <c r="P31" s="120">
        <f>SUM(P32:P34)</f>
        <v>259</v>
      </c>
      <c r="Q31" s="120"/>
      <c r="R31" s="120">
        <f>SUM(R32:R34)</f>
        <v>182</v>
      </c>
      <c r="S31" s="120"/>
      <c r="T31" s="120">
        <f>SUM(T32:T34)</f>
        <v>77</v>
      </c>
      <c r="U31" s="120"/>
      <c r="V31" s="120">
        <f>SUM(V32:V34)</f>
        <v>26</v>
      </c>
      <c r="W31" s="120"/>
      <c r="X31" s="120">
        <f>SUM(X32:X34)</f>
        <v>8</v>
      </c>
      <c r="Y31" s="120"/>
      <c r="Z31" s="120">
        <f>SUM(Z32:Z34)</f>
        <v>2</v>
      </c>
      <c r="AA31" s="120"/>
      <c r="AD31" s="1" t="s">
        <v>61</v>
      </c>
    </row>
    <row r="32" spans="1:30" ht="22.5" hidden="1" customHeight="1" collapsed="1" x14ac:dyDescent="0.2">
      <c r="A32" s="89"/>
      <c r="B32" s="89"/>
      <c r="C32" s="88"/>
      <c r="D32" s="120">
        <f>SUM(F32:Z32)</f>
        <v>1129</v>
      </c>
      <c r="E32" s="120"/>
      <c r="F32" s="121">
        <v>0</v>
      </c>
      <c r="G32" s="121"/>
      <c r="H32" s="120">
        <v>23</v>
      </c>
      <c r="I32" s="120"/>
      <c r="J32" s="120">
        <v>248</v>
      </c>
      <c r="K32" s="120"/>
      <c r="L32" s="120">
        <v>454</v>
      </c>
      <c r="M32" s="120"/>
      <c r="N32" s="120">
        <v>238</v>
      </c>
      <c r="O32" s="120"/>
      <c r="P32" s="120">
        <v>92</v>
      </c>
      <c r="Q32" s="120"/>
      <c r="R32" s="120">
        <v>44</v>
      </c>
      <c r="S32" s="120"/>
      <c r="T32" s="120">
        <v>22</v>
      </c>
      <c r="U32" s="120"/>
      <c r="V32" s="121">
        <v>6</v>
      </c>
      <c r="W32" s="121"/>
      <c r="X32" s="120">
        <v>2</v>
      </c>
      <c r="Y32" s="120"/>
      <c r="Z32" s="120">
        <v>0</v>
      </c>
      <c r="AA32" s="120"/>
    </row>
    <row r="33" spans="1:30" ht="22.5" hidden="1" customHeight="1" x14ac:dyDescent="0.2">
      <c r="A33" s="89"/>
      <c r="B33" s="89"/>
      <c r="C33" s="88"/>
      <c r="D33" s="120">
        <f>SUM(F33:Z33)</f>
        <v>669</v>
      </c>
      <c r="E33" s="120"/>
      <c r="F33" s="121">
        <v>0</v>
      </c>
      <c r="G33" s="121"/>
      <c r="H33" s="120">
        <v>26</v>
      </c>
      <c r="I33" s="120"/>
      <c r="J33" s="120">
        <v>77</v>
      </c>
      <c r="K33" s="120"/>
      <c r="L33" s="120">
        <v>225</v>
      </c>
      <c r="M33" s="120"/>
      <c r="N33" s="120">
        <v>179</v>
      </c>
      <c r="O33" s="120"/>
      <c r="P33" s="120">
        <v>77</v>
      </c>
      <c r="Q33" s="120"/>
      <c r="R33" s="120">
        <v>48</v>
      </c>
      <c r="S33" s="120"/>
      <c r="T33" s="120">
        <v>22</v>
      </c>
      <c r="U33" s="120"/>
      <c r="V33" s="121">
        <v>9</v>
      </c>
      <c r="W33" s="121"/>
      <c r="X33" s="120">
        <v>5</v>
      </c>
      <c r="Y33" s="120"/>
      <c r="Z33" s="120">
        <v>1</v>
      </c>
      <c r="AA33" s="120"/>
      <c r="AD33" s="1" t="s">
        <v>5</v>
      </c>
    </row>
    <row r="34" spans="1:30" ht="22.5" hidden="1" customHeight="1" x14ac:dyDescent="0.2">
      <c r="A34" s="89"/>
      <c r="B34" s="89"/>
      <c r="C34" s="88"/>
      <c r="D34" s="120">
        <f>SUM(F34:Z34)</f>
        <v>728</v>
      </c>
      <c r="E34" s="120"/>
      <c r="F34" s="121">
        <v>0</v>
      </c>
      <c r="G34" s="121"/>
      <c r="H34" s="120">
        <v>6</v>
      </c>
      <c r="I34" s="120"/>
      <c r="J34" s="120">
        <v>90</v>
      </c>
      <c r="K34" s="120"/>
      <c r="L34" s="120">
        <v>247</v>
      </c>
      <c r="M34" s="120"/>
      <c r="N34" s="120">
        <v>159</v>
      </c>
      <c r="O34" s="120"/>
      <c r="P34" s="120">
        <v>90</v>
      </c>
      <c r="Q34" s="120"/>
      <c r="R34" s="120">
        <v>90</v>
      </c>
      <c r="S34" s="120"/>
      <c r="T34" s="120">
        <v>33</v>
      </c>
      <c r="U34" s="120"/>
      <c r="V34" s="121">
        <v>11</v>
      </c>
      <c r="W34" s="121"/>
      <c r="X34" s="120">
        <v>1</v>
      </c>
      <c r="Y34" s="120"/>
      <c r="Z34" s="120">
        <v>1</v>
      </c>
      <c r="AA34" s="120"/>
    </row>
    <row r="35" spans="1:30" ht="22.5" hidden="1" customHeight="1" x14ac:dyDescent="0.2">
      <c r="A35" s="89"/>
      <c r="B35" s="89"/>
      <c r="C35" s="88"/>
      <c r="D35" s="123">
        <f>SUM(F35:Z35)</f>
        <v>728</v>
      </c>
      <c r="E35" s="123"/>
      <c r="F35" s="124">
        <v>0</v>
      </c>
      <c r="G35" s="124"/>
      <c r="H35" s="123">
        <v>6</v>
      </c>
      <c r="I35" s="123"/>
      <c r="J35" s="123">
        <v>90</v>
      </c>
      <c r="K35" s="123"/>
      <c r="L35" s="123">
        <v>247</v>
      </c>
      <c r="M35" s="123"/>
      <c r="N35" s="123">
        <v>159</v>
      </c>
      <c r="O35" s="123"/>
      <c r="P35" s="123">
        <v>90</v>
      </c>
      <c r="Q35" s="123"/>
      <c r="R35" s="123">
        <v>90</v>
      </c>
      <c r="S35" s="123"/>
      <c r="T35" s="123">
        <v>33</v>
      </c>
      <c r="U35" s="123"/>
      <c r="V35" s="124">
        <v>11</v>
      </c>
      <c r="W35" s="124"/>
      <c r="X35" s="123">
        <v>1</v>
      </c>
      <c r="Y35" s="123"/>
      <c r="Z35" s="123">
        <v>1</v>
      </c>
      <c r="AA35" s="123"/>
    </row>
    <row r="36" spans="1:30" ht="24.75" customHeight="1" x14ac:dyDescent="0.2">
      <c r="A36" s="86" t="s">
        <v>24</v>
      </c>
      <c r="B36" s="89"/>
      <c r="C36" s="88"/>
      <c r="D36" s="120">
        <f>SUM(F36:Z36)</f>
        <v>2118</v>
      </c>
      <c r="E36" s="120"/>
      <c r="F36" s="121">
        <v>14</v>
      </c>
      <c r="G36" s="121"/>
      <c r="H36" s="120">
        <v>9</v>
      </c>
      <c r="I36" s="120"/>
      <c r="J36" s="120">
        <v>325</v>
      </c>
      <c r="K36" s="120"/>
      <c r="L36" s="120">
        <v>773</v>
      </c>
      <c r="M36" s="120"/>
      <c r="N36" s="120">
        <v>479</v>
      </c>
      <c r="O36" s="120"/>
      <c r="P36" s="120">
        <v>217</v>
      </c>
      <c r="Q36" s="120"/>
      <c r="R36" s="120">
        <v>162</v>
      </c>
      <c r="S36" s="120"/>
      <c r="T36" s="120">
        <v>73</v>
      </c>
      <c r="U36" s="120"/>
      <c r="V36" s="120">
        <v>42</v>
      </c>
      <c r="W36" s="120"/>
      <c r="X36" s="120">
        <v>20</v>
      </c>
      <c r="Y36" s="120"/>
      <c r="Z36" s="120">
        <v>4</v>
      </c>
      <c r="AA36" s="120"/>
    </row>
    <row r="37" spans="1:30" ht="24.75" customHeight="1" x14ac:dyDescent="0.2">
      <c r="A37" s="86" t="s">
        <v>9</v>
      </c>
      <c r="B37" s="89"/>
      <c r="C37" s="88"/>
      <c r="D37" s="120">
        <f>SUM(F37:AA37)</f>
        <v>1687</v>
      </c>
      <c r="E37" s="120"/>
      <c r="F37" s="121">
        <f>SUM(F38:G40)</f>
        <v>11</v>
      </c>
      <c r="G37" s="121"/>
      <c r="H37" s="121">
        <f>SUM(H38:I40)</f>
        <v>18</v>
      </c>
      <c r="I37" s="121"/>
      <c r="J37" s="121">
        <f>SUM(J38:K40)</f>
        <v>265</v>
      </c>
      <c r="K37" s="121"/>
      <c r="L37" s="121">
        <f>SUM(L38:M40)</f>
        <v>599</v>
      </c>
      <c r="M37" s="121"/>
      <c r="N37" s="121">
        <f>SUM(N38:O40)</f>
        <v>362</v>
      </c>
      <c r="O37" s="121"/>
      <c r="P37" s="121">
        <f>SUM(P38:Q40)</f>
        <v>174</v>
      </c>
      <c r="Q37" s="121"/>
      <c r="R37" s="121">
        <f>SUM(R38:S40)</f>
        <v>130</v>
      </c>
      <c r="S37" s="121"/>
      <c r="T37" s="121">
        <f>SUM(T38:U40)</f>
        <v>60</v>
      </c>
      <c r="U37" s="121"/>
      <c r="V37" s="121">
        <f>SUM(V38:W40)</f>
        <v>30</v>
      </c>
      <c r="W37" s="121"/>
      <c r="X37" s="121">
        <f>SUM(X38:Y40)</f>
        <v>28</v>
      </c>
      <c r="Y37" s="121"/>
      <c r="Z37" s="121">
        <f>SUM(Z38:AA40)</f>
        <v>10</v>
      </c>
      <c r="AA37" s="121"/>
    </row>
    <row r="38" spans="1:30" ht="24.75" hidden="1" customHeight="1" outlineLevel="1" x14ac:dyDescent="0.2">
      <c r="A38" s="84" t="s">
        <v>6</v>
      </c>
      <c r="B38" s="84"/>
      <c r="C38" s="83"/>
      <c r="D38" s="120">
        <f>SUM(F38:AA38)</f>
        <v>750</v>
      </c>
      <c r="E38" s="120"/>
      <c r="F38" s="121">
        <v>6</v>
      </c>
      <c r="G38" s="121"/>
      <c r="H38" s="122">
        <f>1+3+2+4+2</f>
        <v>12</v>
      </c>
      <c r="I38" s="122"/>
      <c r="J38" s="122">
        <f>7+14+24+24+15+41+26</f>
        <v>151</v>
      </c>
      <c r="K38" s="122"/>
      <c r="L38" s="120">
        <f>3+31+48+51+37+69+52</f>
        <v>291</v>
      </c>
      <c r="M38" s="120"/>
      <c r="N38" s="120">
        <f>1+22+24+24+20+23+20</f>
        <v>134</v>
      </c>
      <c r="O38" s="120"/>
      <c r="P38" s="122">
        <f>19+14+8+9+11+6</f>
        <v>67</v>
      </c>
      <c r="Q38" s="122"/>
      <c r="R38" s="120">
        <f>14+5+5+14+3+10</f>
        <v>51</v>
      </c>
      <c r="S38" s="120"/>
      <c r="T38" s="120">
        <f>2+4+1+6+4+2</f>
        <v>19</v>
      </c>
      <c r="U38" s="120"/>
      <c r="V38" s="121">
        <f>2+3+1+2+1+2</f>
        <v>11</v>
      </c>
      <c r="W38" s="121"/>
      <c r="X38" s="120">
        <f>1+2+1+2</f>
        <v>6</v>
      </c>
      <c r="Y38" s="120"/>
      <c r="Z38" s="120">
        <v>2</v>
      </c>
      <c r="AA38" s="120"/>
    </row>
    <row r="39" spans="1:30" ht="24.75" hidden="1" customHeight="1" outlineLevel="1" x14ac:dyDescent="0.2">
      <c r="A39" s="84" t="s">
        <v>4</v>
      </c>
      <c r="B39" s="84"/>
      <c r="C39" s="83"/>
      <c r="D39" s="120">
        <f>SUM(F39:AA39)</f>
        <v>426</v>
      </c>
      <c r="E39" s="120"/>
      <c r="F39" s="121">
        <v>2</v>
      </c>
      <c r="G39" s="121"/>
      <c r="H39" s="122">
        <v>5</v>
      </c>
      <c r="I39" s="122"/>
      <c r="J39" s="122">
        <f>17+12+12+6</f>
        <v>47</v>
      </c>
      <c r="K39" s="122"/>
      <c r="L39" s="120">
        <f>40+35+31+28</f>
        <v>134</v>
      </c>
      <c r="M39" s="120"/>
      <c r="N39" s="120">
        <f>22+22+38+31</f>
        <v>113</v>
      </c>
      <c r="O39" s="120"/>
      <c r="P39" s="122">
        <f>15+18+14+7</f>
        <v>54</v>
      </c>
      <c r="Q39" s="122"/>
      <c r="R39" s="120">
        <f>5+7+8+12</f>
        <v>32</v>
      </c>
      <c r="S39" s="120"/>
      <c r="T39" s="120">
        <f>5+1+5+6</f>
        <v>17</v>
      </c>
      <c r="U39" s="120"/>
      <c r="V39" s="121">
        <f>1+1+6</f>
        <v>8</v>
      </c>
      <c r="W39" s="121"/>
      <c r="X39" s="120">
        <f>3+6+2+1</f>
        <v>12</v>
      </c>
      <c r="Y39" s="120"/>
      <c r="Z39" s="120">
        <v>2</v>
      </c>
      <c r="AA39" s="120"/>
    </row>
    <row r="40" spans="1:30" ht="24.75" hidden="1" customHeight="1" outlineLevel="1" x14ac:dyDescent="0.2">
      <c r="A40" s="84" t="s">
        <v>3</v>
      </c>
      <c r="B40" s="84"/>
      <c r="C40" s="83"/>
      <c r="D40" s="120">
        <f>SUM(F40:AA40)</f>
        <v>511</v>
      </c>
      <c r="E40" s="120"/>
      <c r="F40" s="121">
        <v>3</v>
      </c>
      <c r="G40" s="121"/>
      <c r="H40" s="122">
        <v>1</v>
      </c>
      <c r="I40" s="122"/>
      <c r="J40" s="122">
        <f>20+16+11+20</f>
        <v>67</v>
      </c>
      <c r="K40" s="122"/>
      <c r="L40" s="120">
        <f>37+47+34+56</f>
        <v>174</v>
      </c>
      <c r="M40" s="120"/>
      <c r="N40" s="120">
        <f>10+41+28+36</f>
        <v>115</v>
      </c>
      <c r="O40" s="120"/>
      <c r="P40" s="122">
        <f>10+12+11+20</f>
        <v>53</v>
      </c>
      <c r="Q40" s="122"/>
      <c r="R40" s="120">
        <f>5+14+9+19</f>
        <v>47</v>
      </c>
      <c r="S40" s="120"/>
      <c r="T40" s="120">
        <f>2+6+5+11</f>
        <v>24</v>
      </c>
      <c r="U40" s="120"/>
      <c r="V40" s="121">
        <f>1+2+4+4</f>
        <v>11</v>
      </c>
      <c r="W40" s="121"/>
      <c r="X40" s="120">
        <f>2+3+5</f>
        <v>10</v>
      </c>
      <c r="Y40" s="120"/>
      <c r="Z40" s="120">
        <f>1+2+1+2</f>
        <v>6</v>
      </c>
      <c r="AA40" s="120"/>
    </row>
    <row r="41" spans="1:30" ht="24.75" customHeight="1" collapsed="1" x14ac:dyDescent="0.2">
      <c r="A41" s="86" t="s">
        <v>7</v>
      </c>
      <c r="B41" s="89"/>
      <c r="C41" s="88"/>
      <c r="D41" s="120">
        <f>SUM(F41:AA41)</f>
        <v>1208</v>
      </c>
      <c r="E41" s="120"/>
      <c r="F41" s="121">
        <f>SUM(F42:G44)</f>
        <v>7</v>
      </c>
      <c r="G41" s="121"/>
      <c r="H41" s="121">
        <f>SUM(H42:I44)</f>
        <v>14</v>
      </c>
      <c r="I41" s="121"/>
      <c r="J41" s="121">
        <f>SUM(J42:K44)</f>
        <v>178</v>
      </c>
      <c r="K41" s="121"/>
      <c r="L41" s="121">
        <f>SUM(L42:M44)</f>
        <v>445</v>
      </c>
      <c r="M41" s="121"/>
      <c r="N41" s="121">
        <f>SUM(N42:O44)</f>
        <v>260</v>
      </c>
      <c r="O41" s="121"/>
      <c r="P41" s="121">
        <f>SUM(P42:Q44)</f>
        <v>105</v>
      </c>
      <c r="Q41" s="121"/>
      <c r="R41" s="121">
        <f>SUM(R42:S44)</f>
        <v>91</v>
      </c>
      <c r="S41" s="121"/>
      <c r="T41" s="121">
        <f>SUM(T42:U44)</f>
        <v>37</v>
      </c>
      <c r="U41" s="121"/>
      <c r="V41" s="121">
        <f>SUM(V42:W44)</f>
        <v>29</v>
      </c>
      <c r="W41" s="121"/>
      <c r="X41" s="121">
        <f>SUM(X42:Y44)</f>
        <v>21</v>
      </c>
      <c r="Y41" s="121"/>
      <c r="Z41" s="121">
        <f>SUM(Z42:AA44)</f>
        <v>21</v>
      </c>
      <c r="AA41" s="121"/>
    </row>
    <row r="42" spans="1:30" ht="24.75" customHeight="1" x14ac:dyDescent="0.2">
      <c r="A42" s="84" t="s">
        <v>6</v>
      </c>
      <c r="B42" s="84"/>
      <c r="C42" s="83"/>
      <c r="D42" s="120">
        <f>SUM(F42:AA42)</f>
        <v>534</v>
      </c>
      <c r="E42" s="120"/>
      <c r="F42" s="121">
        <v>4</v>
      </c>
      <c r="G42" s="121"/>
      <c r="H42" s="122">
        <v>8</v>
      </c>
      <c r="I42" s="122"/>
      <c r="J42" s="122">
        <v>97</v>
      </c>
      <c r="K42" s="122"/>
      <c r="L42" s="120">
        <v>215</v>
      </c>
      <c r="M42" s="120"/>
      <c r="N42" s="120">
        <v>93</v>
      </c>
      <c r="O42" s="120"/>
      <c r="P42" s="122">
        <v>44</v>
      </c>
      <c r="Q42" s="122"/>
      <c r="R42" s="120">
        <v>41</v>
      </c>
      <c r="S42" s="120"/>
      <c r="T42" s="120">
        <v>14</v>
      </c>
      <c r="U42" s="120"/>
      <c r="V42" s="121">
        <v>9</v>
      </c>
      <c r="W42" s="121"/>
      <c r="X42" s="120">
        <v>6</v>
      </c>
      <c r="Y42" s="120"/>
      <c r="Z42" s="120">
        <v>3</v>
      </c>
      <c r="AA42" s="120"/>
    </row>
    <row r="43" spans="1:30" ht="24.75" customHeight="1" x14ac:dyDescent="0.2">
      <c r="A43" s="84" t="s">
        <v>4</v>
      </c>
      <c r="B43" s="84"/>
      <c r="C43" s="83"/>
      <c r="D43" s="120">
        <f>SUM(F43:AA43)</f>
        <v>348</v>
      </c>
      <c r="E43" s="120"/>
      <c r="F43" s="121">
        <v>1</v>
      </c>
      <c r="G43" s="121"/>
      <c r="H43" s="122">
        <v>3</v>
      </c>
      <c r="I43" s="122"/>
      <c r="J43" s="122">
        <v>42</v>
      </c>
      <c r="K43" s="122"/>
      <c r="L43" s="120">
        <v>114</v>
      </c>
      <c r="M43" s="120"/>
      <c r="N43" s="120">
        <v>95</v>
      </c>
      <c r="O43" s="120"/>
      <c r="P43" s="122">
        <v>28</v>
      </c>
      <c r="Q43" s="122"/>
      <c r="R43" s="120">
        <v>26</v>
      </c>
      <c r="S43" s="120"/>
      <c r="T43" s="120">
        <v>15</v>
      </c>
      <c r="U43" s="120"/>
      <c r="V43" s="121">
        <v>10</v>
      </c>
      <c r="W43" s="121"/>
      <c r="X43" s="120">
        <v>9</v>
      </c>
      <c r="Y43" s="120"/>
      <c r="Z43" s="120">
        <v>5</v>
      </c>
      <c r="AA43" s="120"/>
    </row>
    <row r="44" spans="1:30" ht="24.75" customHeight="1" x14ac:dyDescent="0.2">
      <c r="A44" s="84" t="s">
        <v>3</v>
      </c>
      <c r="B44" s="84"/>
      <c r="C44" s="83"/>
      <c r="D44" s="120">
        <f>SUM(F44:AA44)</f>
        <v>326</v>
      </c>
      <c r="E44" s="120"/>
      <c r="F44" s="121">
        <v>2</v>
      </c>
      <c r="G44" s="121"/>
      <c r="H44" s="122">
        <v>3</v>
      </c>
      <c r="I44" s="122"/>
      <c r="J44" s="122">
        <v>39</v>
      </c>
      <c r="K44" s="122"/>
      <c r="L44" s="120">
        <v>116</v>
      </c>
      <c r="M44" s="120"/>
      <c r="N44" s="120">
        <v>72</v>
      </c>
      <c r="O44" s="120"/>
      <c r="P44" s="122">
        <v>33</v>
      </c>
      <c r="Q44" s="122"/>
      <c r="R44" s="120">
        <v>24</v>
      </c>
      <c r="S44" s="120"/>
      <c r="T44" s="120">
        <v>8</v>
      </c>
      <c r="U44" s="120"/>
      <c r="V44" s="121">
        <v>10</v>
      </c>
      <c r="W44" s="121"/>
      <c r="X44" s="120">
        <v>6</v>
      </c>
      <c r="Y44" s="120"/>
      <c r="Z44" s="120">
        <v>13</v>
      </c>
      <c r="AA44" s="120"/>
    </row>
    <row r="45" spans="1:30" ht="15" customHeight="1" thickBot="1" x14ac:dyDescent="0.25">
      <c r="A45" s="10"/>
      <c r="B45" s="10"/>
      <c r="C45" s="119"/>
      <c r="D45" s="59"/>
      <c r="E45" s="59"/>
      <c r="F45" s="58"/>
      <c r="G45" s="58"/>
      <c r="H45" s="59"/>
      <c r="I45" s="59"/>
      <c r="J45" s="59"/>
      <c r="K45" s="59"/>
      <c r="L45" s="59"/>
      <c r="M45" s="59"/>
      <c r="N45" s="59"/>
      <c r="O45" s="59"/>
      <c r="P45" s="56"/>
      <c r="Q45" s="56"/>
      <c r="R45" s="56"/>
      <c r="S45" s="56"/>
      <c r="T45" s="56"/>
      <c r="U45" s="56"/>
      <c r="V45" s="57"/>
      <c r="W45" s="57"/>
      <c r="X45" s="56"/>
      <c r="Y45" s="56"/>
      <c r="Z45" s="56"/>
      <c r="AA45" s="56"/>
    </row>
    <row r="46" spans="1:30" s="2" customFormat="1" ht="18" customHeight="1" x14ac:dyDescent="0.2">
      <c r="A46" s="4" t="s">
        <v>0</v>
      </c>
      <c r="B46" s="4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30" s="2" customFormat="1" ht="18" customHeight="1" x14ac:dyDescent="0.2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30" s="2" customFormat="1" ht="24" customHeight="1" x14ac:dyDescent="0.2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24.9" hidden="1" customHeight="1" x14ac:dyDescent="0.2">
      <c r="A49" s="77" t="s">
        <v>60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</row>
    <row r="50" spans="1:27" ht="12.75" hidden="1" customHeight="1" thickBot="1" x14ac:dyDescent="0.25">
      <c r="A50" s="1" t="s">
        <v>59</v>
      </c>
      <c r="W50" s="9" t="s">
        <v>18</v>
      </c>
      <c r="Z50" s="9"/>
      <c r="AA50" s="9"/>
    </row>
    <row r="51" spans="1:27" ht="27.9" hidden="1" customHeight="1" x14ac:dyDescent="0.2">
      <c r="A51" s="51" t="s">
        <v>17</v>
      </c>
      <c r="B51" s="118"/>
      <c r="C51" s="117"/>
      <c r="D51" s="116" t="s">
        <v>58</v>
      </c>
      <c r="E51" s="51"/>
      <c r="F51" s="51"/>
      <c r="G51" s="51"/>
      <c r="H51" s="51"/>
      <c r="I51" s="51"/>
      <c r="J51" s="51"/>
      <c r="K51" s="51"/>
      <c r="L51" s="114" t="s">
        <v>57</v>
      </c>
      <c r="M51" s="113"/>
      <c r="N51" s="113"/>
      <c r="O51" s="113"/>
      <c r="P51" s="113"/>
      <c r="Q51" s="113"/>
      <c r="R51" s="113"/>
      <c r="S51" s="115"/>
      <c r="T51" s="114" t="s">
        <v>56</v>
      </c>
      <c r="U51" s="113"/>
      <c r="V51" s="113"/>
      <c r="W51" s="113"/>
      <c r="X51" s="113"/>
      <c r="Y51" s="113"/>
      <c r="Z51" s="113"/>
      <c r="AA51" s="113"/>
    </row>
    <row r="52" spans="1:27" ht="27.9" hidden="1" customHeight="1" x14ac:dyDescent="0.2">
      <c r="A52" s="112"/>
      <c r="B52" s="112"/>
      <c r="C52" s="111"/>
      <c r="D52" s="110" t="s">
        <v>55</v>
      </c>
      <c r="E52" s="110"/>
      <c r="F52" s="110"/>
      <c r="G52" s="110"/>
      <c r="H52" s="110" t="s">
        <v>54</v>
      </c>
      <c r="I52" s="110"/>
      <c r="J52" s="110"/>
      <c r="K52" s="110"/>
      <c r="L52" s="110" t="s">
        <v>55</v>
      </c>
      <c r="M52" s="110"/>
      <c r="N52" s="110"/>
      <c r="O52" s="110"/>
      <c r="P52" s="110" t="s">
        <v>54</v>
      </c>
      <c r="Q52" s="110"/>
      <c r="R52" s="110"/>
      <c r="S52" s="110"/>
      <c r="T52" s="110" t="s">
        <v>55</v>
      </c>
      <c r="U52" s="110"/>
      <c r="V52" s="110"/>
      <c r="W52" s="110"/>
      <c r="X52" s="109" t="s">
        <v>54</v>
      </c>
      <c r="Y52" s="109"/>
      <c r="Z52" s="109"/>
      <c r="AA52" s="109"/>
    </row>
    <row r="53" spans="1:27" ht="15" hidden="1" customHeight="1" x14ac:dyDescent="0.2">
      <c r="A53" s="3"/>
      <c r="B53" s="3"/>
      <c r="C53" s="108"/>
      <c r="D53" s="107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</row>
    <row r="54" spans="1:27" ht="27.9" hidden="1" customHeight="1" x14ac:dyDescent="0.2">
      <c r="A54" s="89" t="s">
        <v>28</v>
      </c>
      <c r="B54" s="89"/>
      <c r="C54" s="88"/>
      <c r="D54" s="106" t="s">
        <v>52</v>
      </c>
      <c r="E54" s="105"/>
      <c r="F54" s="105"/>
      <c r="G54" s="105"/>
      <c r="H54" s="105" t="s">
        <v>53</v>
      </c>
      <c r="I54" s="105"/>
      <c r="J54" s="105"/>
      <c r="K54" s="105"/>
      <c r="L54" s="105" t="s">
        <v>52</v>
      </c>
      <c r="M54" s="105"/>
      <c r="N54" s="105"/>
      <c r="O54" s="105"/>
      <c r="P54" s="105" t="s">
        <v>53</v>
      </c>
      <c r="Q54" s="105"/>
      <c r="R54" s="105"/>
      <c r="S54" s="105"/>
      <c r="T54" s="105" t="s">
        <v>52</v>
      </c>
      <c r="U54" s="105"/>
      <c r="V54" s="105"/>
      <c r="W54" s="105"/>
      <c r="X54" s="105" t="s">
        <v>52</v>
      </c>
      <c r="Y54" s="105"/>
      <c r="Z54" s="105"/>
      <c r="AA54" s="105"/>
    </row>
    <row r="55" spans="1:27" ht="27.9" hidden="1" customHeight="1" x14ac:dyDescent="0.2">
      <c r="A55" s="86" t="s">
        <v>51</v>
      </c>
      <c r="B55" s="86"/>
      <c r="C55" s="85"/>
      <c r="D55" s="106">
        <v>1342</v>
      </c>
      <c r="E55" s="105"/>
      <c r="F55" s="105"/>
      <c r="G55" s="105"/>
      <c r="H55" s="105">
        <v>1392</v>
      </c>
      <c r="I55" s="105"/>
      <c r="J55" s="105"/>
      <c r="K55" s="105"/>
      <c r="L55" s="105">
        <v>1918</v>
      </c>
      <c r="M55" s="105"/>
      <c r="N55" s="105"/>
      <c r="O55" s="105"/>
      <c r="P55" s="105">
        <v>2137</v>
      </c>
      <c r="Q55" s="105"/>
      <c r="R55" s="105"/>
      <c r="S55" s="105"/>
      <c r="T55" s="105">
        <v>1420</v>
      </c>
      <c r="U55" s="105"/>
      <c r="V55" s="105"/>
      <c r="W55" s="105"/>
      <c r="X55" s="105">
        <v>1474</v>
      </c>
      <c r="Y55" s="105"/>
      <c r="Z55" s="105"/>
      <c r="AA55" s="105"/>
    </row>
    <row r="56" spans="1:27" ht="27.9" hidden="1" customHeight="1" x14ac:dyDescent="0.2">
      <c r="A56" s="86" t="s">
        <v>50</v>
      </c>
      <c r="B56" s="86"/>
      <c r="C56" s="85"/>
      <c r="D56" s="106">
        <v>1030</v>
      </c>
      <c r="E56" s="105"/>
      <c r="F56" s="105"/>
      <c r="G56" s="105"/>
      <c r="H56" s="105">
        <v>1072</v>
      </c>
      <c r="I56" s="105"/>
      <c r="J56" s="105"/>
      <c r="K56" s="105"/>
      <c r="L56" s="105">
        <v>1447</v>
      </c>
      <c r="M56" s="105"/>
      <c r="N56" s="105"/>
      <c r="O56" s="105"/>
      <c r="P56" s="105">
        <v>1645</v>
      </c>
      <c r="Q56" s="105"/>
      <c r="R56" s="105"/>
      <c r="S56" s="105"/>
      <c r="T56" s="105">
        <v>1060</v>
      </c>
      <c r="U56" s="105"/>
      <c r="V56" s="105"/>
      <c r="W56" s="105"/>
      <c r="X56" s="105">
        <v>1119</v>
      </c>
      <c r="Y56" s="105"/>
      <c r="Z56" s="105"/>
      <c r="AA56" s="105"/>
    </row>
    <row r="57" spans="1:27" ht="15" hidden="1" customHeight="1" thickBot="1" x14ac:dyDescent="0.25">
      <c r="A57" s="104"/>
      <c r="B57" s="104"/>
      <c r="C57" s="103"/>
      <c r="D57" s="102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</row>
    <row r="58" spans="1:27" ht="15.75" hidden="1" customHeight="1" x14ac:dyDescent="0.2">
      <c r="A58" s="4" t="s">
        <v>22</v>
      </c>
      <c r="B58" s="4"/>
      <c r="C58" s="4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s="2" customFormat="1" ht="15.75" hidden="1" customHeight="1" x14ac:dyDescent="0.2">
      <c r="A59" s="4" t="s">
        <v>49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</sheetData>
  <mergeCells count="439">
    <mergeCell ref="F20:G20"/>
    <mergeCell ref="H20:I20"/>
    <mergeCell ref="J20:K20"/>
    <mergeCell ref="D16:E16"/>
    <mergeCell ref="F16:G16"/>
    <mergeCell ref="H16:I16"/>
    <mergeCell ref="J16:K16"/>
    <mergeCell ref="A39:C39"/>
    <mergeCell ref="A31:C35"/>
    <mergeCell ref="D15:E15"/>
    <mergeCell ref="J38:K38"/>
    <mergeCell ref="D17:E17"/>
    <mergeCell ref="F17:G17"/>
    <mergeCell ref="H17:I17"/>
    <mergeCell ref="J17:K17"/>
    <mergeCell ref="A20:C20"/>
    <mergeCell ref="D20:E20"/>
    <mergeCell ref="T40:U40"/>
    <mergeCell ref="V40:W40"/>
    <mergeCell ref="X40:Y40"/>
    <mergeCell ref="A15:C15"/>
    <mergeCell ref="A16:C16"/>
    <mergeCell ref="A17:C17"/>
    <mergeCell ref="F39:G39"/>
    <mergeCell ref="H39:I39"/>
    <mergeCell ref="J39:K39"/>
    <mergeCell ref="A38:C38"/>
    <mergeCell ref="R39:S39"/>
    <mergeCell ref="N40:O40"/>
    <mergeCell ref="P40:Q40"/>
    <mergeCell ref="R40:S40"/>
    <mergeCell ref="D40:E40"/>
    <mergeCell ref="F40:G40"/>
    <mergeCell ref="H40:I40"/>
    <mergeCell ref="J40:K40"/>
    <mergeCell ref="L40:M40"/>
    <mergeCell ref="T38:U38"/>
    <mergeCell ref="V38:W38"/>
    <mergeCell ref="X38:Y38"/>
    <mergeCell ref="T39:U39"/>
    <mergeCell ref="V39:W39"/>
    <mergeCell ref="X39:Y39"/>
    <mergeCell ref="R35:S35"/>
    <mergeCell ref="L37:M37"/>
    <mergeCell ref="N37:O37"/>
    <mergeCell ref="P37:Q37"/>
    <mergeCell ref="A40:C40"/>
    <mergeCell ref="D38:E38"/>
    <mergeCell ref="F38:G38"/>
    <mergeCell ref="H38:I38"/>
    <mergeCell ref="N39:O39"/>
    <mergeCell ref="P39:Q39"/>
    <mergeCell ref="T35:U35"/>
    <mergeCell ref="V35:W35"/>
    <mergeCell ref="X35:Y35"/>
    <mergeCell ref="X36:Y36"/>
    <mergeCell ref="L38:M38"/>
    <mergeCell ref="D39:E39"/>
    <mergeCell ref="N38:O38"/>
    <mergeCell ref="P38:Q38"/>
    <mergeCell ref="R38:S38"/>
    <mergeCell ref="L39:M39"/>
    <mergeCell ref="X52:AA52"/>
    <mergeCell ref="X54:AA54"/>
    <mergeCell ref="X55:AA55"/>
    <mergeCell ref="A54:C54"/>
    <mergeCell ref="D54:G54"/>
    <mergeCell ref="H54:K54"/>
    <mergeCell ref="L54:O54"/>
    <mergeCell ref="P54:S54"/>
    <mergeCell ref="T54:W54"/>
    <mergeCell ref="X56:AA56"/>
    <mergeCell ref="A55:C55"/>
    <mergeCell ref="D55:G55"/>
    <mergeCell ref="H55:K55"/>
    <mergeCell ref="L55:O55"/>
    <mergeCell ref="P55:S55"/>
    <mergeCell ref="T55:W55"/>
    <mergeCell ref="A56:C56"/>
    <mergeCell ref="D56:G56"/>
    <mergeCell ref="H56:K56"/>
    <mergeCell ref="L56:O56"/>
    <mergeCell ref="P56:S56"/>
    <mergeCell ref="T56:W56"/>
    <mergeCell ref="X57:AA57"/>
    <mergeCell ref="A57:C57"/>
    <mergeCell ref="D57:G57"/>
    <mergeCell ref="H57:K57"/>
    <mergeCell ref="L57:O57"/>
    <mergeCell ref="P57:S57"/>
    <mergeCell ref="T57:W57"/>
    <mergeCell ref="A49:AA49"/>
    <mergeCell ref="A51:C52"/>
    <mergeCell ref="D51:K51"/>
    <mergeCell ref="L51:S51"/>
    <mergeCell ref="T51:AA51"/>
    <mergeCell ref="D52:G52"/>
    <mergeCell ref="H52:K52"/>
    <mergeCell ref="L52:O52"/>
    <mergeCell ref="P52:S52"/>
    <mergeCell ref="T52:W52"/>
    <mergeCell ref="X41:Y41"/>
    <mergeCell ref="Z41:AA41"/>
    <mergeCell ref="X44:Y44"/>
    <mergeCell ref="Z44:AA44"/>
    <mergeCell ref="R37:S37"/>
    <mergeCell ref="Z39:AA39"/>
    <mergeCell ref="Z40:AA40"/>
    <mergeCell ref="T44:U44"/>
    <mergeCell ref="V44:W44"/>
    <mergeCell ref="R42:S42"/>
    <mergeCell ref="P45:Q45"/>
    <mergeCell ref="R45:S45"/>
    <mergeCell ref="T45:U45"/>
    <mergeCell ref="X45:Y45"/>
    <mergeCell ref="Z45:AA45"/>
    <mergeCell ref="T37:U37"/>
    <mergeCell ref="V37:W37"/>
    <mergeCell ref="X37:Y37"/>
    <mergeCell ref="Z37:AA37"/>
    <mergeCell ref="Z38:AA38"/>
    <mergeCell ref="N41:O41"/>
    <mergeCell ref="P41:Q41"/>
    <mergeCell ref="R41:S41"/>
    <mergeCell ref="T41:U41"/>
    <mergeCell ref="V41:W41"/>
    <mergeCell ref="A42:C42"/>
    <mergeCell ref="D42:E42"/>
    <mergeCell ref="F42:G42"/>
    <mergeCell ref="H42:I42"/>
    <mergeCell ref="P42:Q42"/>
    <mergeCell ref="N45:O45"/>
    <mergeCell ref="R36:S36"/>
    <mergeCell ref="T36:U36"/>
    <mergeCell ref="V36:W36"/>
    <mergeCell ref="A41:C41"/>
    <mergeCell ref="D41:E41"/>
    <mergeCell ref="F41:G41"/>
    <mergeCell ref="H41:I41"/>
    <mergeCell ref="J41:K41"/>
    <mergeCell ref="L41:M41"/>
    <mergeCell ref="Z35:AA35"/>
    <mergeCell ref="D35:E35"/>
    <mergeCell ref="F35:G35"/>
    <mergeCell ref="H35:I35"/>
    <mergeCell ref="J35:K35"/>
    <mergeCell ref="A45:C45"/>
    <mergeCell ref="D45:E45"/>
    <mergeCell ref="H45:I45"/>
    <mergeCell ref="J45:K45"/>
    <mergeCell ref="L45:M45"/>
    <mergeCell ref="J36:K36"/>
    <mergeCell ref="L36:M36"/>
    <mergeCell ref="N36:O36"/>
    <mergeCell ref="P36:Q36"/>
    <mergeCell ref="N34:O34"/>
    <mergeCell ref="P34:Q34"/>
    <mergeCell ref="L35:M35"/>
    <mergeCell ref="N35:O35"/>
    <mergeCell ref="P35:Q35"/>
    <mergeCell ref="Z36:AA36"/>
    <mergeCell ref="A37:C37"/>
    <mergeCell ref="D37:E37"/>
    <mergeCell ref="F37:G37"/>
    <mergeCell ref="H37:I37"/>
    <mergeCell ref="J37:K37"/>
    <mergeCell ref="A36:C36"/>
    <mergeCell ref="D36:E36"/>
    <mergeCell ref="F36:G36"/>
    <mergeCell ref="H36:I36"/>
    <mergeCell ref="Z32:AA32"/>
    <mergeCell ref="D33:E33"/>
    <mergeCell ref="F33:G33"/>
    <mergeCell ref="H33:I33"/>
    <mergeCell ref="J33:K33"/>
    <mergeCell ref="L33:M33"/>
    <mergeCell ref="P33:Q33"/>
    <mergeCell ref="R33:S33"/>
    <mergeCell ref="T33:U33"/>
    <mergeCell ref="V33:W33"/>
    <mergeCell ref="Z33:AA33"/>
    <mergeCell ref="D34:E34"/>
    <mergeCell ref="F34:G34"/>
    <mergeCell ref="H34:I34"/>
    <mergeCell ref="J34:K34"/>
    <mergeCell ref="L34:M34"/>
    <mergeCell ref="X34:Y34"/>
    <mergeCell ref="Z34:AA34"/>
    <mergeCell ref="R34:S34"/>
    <mergeCell ref="T31:U31"/>
    <mergeCell ref="N33:O33"/>
    <mergeCell ref="T34:U34"/>
    <mergeCell ref="V34:W34"/>
    <mergeCell ref="X33:Y33"/>
    <mergeCell ref="T32:U32"/>
    <mergeCell ref="V32:W32"/>
    <mergeCell ref="X32:Y32"/>
    <mergeCell ref="N31:O31"/>
    <mergeCell ref="V31:W31"/>
    <mergeCell ref="X31:Y31"/>
    <mergeCell ref="D31:E31"/>
    <mergeCell ref="F31:G31"/>
    <mergeCell ref="H31:I31"/>
    <mergeCell ref="J31:K31"/>
    <mergeCell ref="L31:M31"/>
    <mergeCell ref="P31:Q31"/>
    <mergeCell ref="R31:S31"/>
    <mergeCell ref="V27:W29"/>
    <mergeCell ref="Z31:AA31"/>
    <mergeCell ref="D32:E32"/>
    <mergeCell ref="F32:G32"/>
    <mergeCell ref="H32:I32"/>
    <mergeCell ref="J32:K32"/>
    <mergeCell ref="L32:M32"/>
    <mergeCell ref="N32:O32"/>
    <mergeCell ref="P32:Q32"/>
    <mergeCell ref="R32:S32"/>
    <mergeCell ref="D27:E29"/>
    <mergeCell ref="F27:G29"/>
    <mergeCell ref="H27:I29"/>
    <mergeCell ref="J27:K29"/>
    <mergeCell ref="L27:M29"/>
    <mergeCell ref="A22:C22"/>
    <mergeCell ref="D22:E22"/>
    <mergeCell ref="H22:I22"/>
    <mergeCell ref="J22:K22"/>
    <mergeCell ref="R16:S16"/>
    <mergeCell ref="T16:U16"/>
    <mergeCell ref="V17:W17"/>
    <mergeCell ref="X17:Y17"/>
    <mergeCell ref="T19:U19"/>
    <mergeCell ref="Z27:AA29"/>
    <mergeCell ref="X22:Y22"/>
    <mergeCell ref="Z22:AA22"/>
    <mergeCell ref="A25:AA25"/>
    <mergeCell ref="A27:C29"/>
    <mergeCell ref="X13:Y13"/>
    <mergeCell ref="V19:W19"/>
    <mergeCell ref="X19:Y19"/>
    <mergeCell ref="T21:U21"/>
    <mergeCell ref="V21:W21"/>
    <mergeCell ref="X21:Y21"/>
    <mergeCell ref="X27:Y29"/>
    <mergeCell ref="N27:O29"/>
    <mergeCell ref="L22:M22"/>
    <mergeCell ref="N22:O22"/>
    <mergeCell ref="P22:Q22"/>
    <mergeCell ref="R22:S22"/>
    <mergeCell ref="T22:U22"/>
    <mergeCell ref="P27:Q29"/>
    <mergeCell ref="R27:S29"/>
    <mergeCell ref="T27:U29"/>
    <mergeCell ref="N14:O14"/>
    <mergeCell ref="P14:Q14"/>
    <mergeCell ref="R14:S14"/>
    <mergeCell ref="T14:U14"/>
    <mergeCell ref="V14:W14"/>
    <mergeCell ref="X14:Y14"/>
    <mergeCell ref="X11:Y11"/>
    <mergeCell ref="T13:U13"/>
    <mergeCell ref="Z13:AA13"/>
    <mergeCell ref="A14:C14"/>
    <mergeCell ref="D14:E14"/>
    <mergeCell ref="F14:G14"/>
    <mergeCell ref="H14:I14"/>
    <mergeCell ref="J14:K14"/>
    <mergeCell ref="L14:M14"/>
    <mergeCell ref="Z14:AA14"/>
    <mergeCell ref="R13:S13"/>
    <mergeCell ref="N11:O11"/>
    <mergeCell ref="P11:Q11"/>
    <mergeCell ref="R11:S11"/>
    <mergeCell ref="T11:U11"/>
    <mergeCell ref="V11:W11"/>
    <mergeCell ref="V13:W13"/>
    <mergeCell ref="L11:M11"/>
    <mergeCell ref="Z11:AA11"/>
    <mergeCell ref="A13:C13"/>
    <mergeCell ref="D13:E13"/>
    <mergeCell ref="F13:G13"/>
    <mergeCell ref="H13:I13"/>
    <mergeCell ref="J13:K13"/>
    <mergeCell ref="L13:M13"/>
    <mergeCell ref="N13:O13"/>
    <mergeCell ref="P13:Q13"/>
    <mergeCell ref="X9:Y9"/>
    <mergeCell ref="T10:U10"/>
    <mergeCell ref="V10:W10"/>
    <mergeCell ref="X10:Y10"/>
    <mergeCell ref="Z10:AA10"/>
    <mergeCell ref="B11:C11"/>
    <mergeCell ref="D11:E11"/>
    <mergeCell ref="F11:G11"/>
    <mergeCell ref="H11:I11"/>
    <mergeCell ref="J11:K11"/>
    <mergeCell ref="R10:S10"/>
    <mergeCell ref="N9:O9"/>
    <mergeCell ref="P9:Q9"/>
    <mergeCell ref="R9:S9"/>
    <mergeCell ref="T9:U9"/>
    <mergeCell ref="V9:W9"/>
    <mergeCell ref="L9:M9"/>
    <mergeCell ref="Z9:AA9"/>
    <mergeCell ref="B10:C10"/>
    <mergeCell ref="D10:E10"/>
    <mergeCell ref="F10:G10"/>
    <mergeCell ref="H10:I10"/>
    <mergeCell ref="J10:K10"/>
    <mergeCell ref="L10:M10"/>
    <mergeCell ref="N10:O10"/>
    <mergeCell ref="P10:Q10"/>
    <mergeCell ref="R8:S8"/>
    <mergeCell ref="T8:U8"/>
    <mergeCell ref="V8:W8"/>
    <mergeCell ref="X8:Y8"/>
    <mergeCell ref="Z8:AA8"/>
    <mergeCell ref="B9:C9"/>
    <mergeCell ref="D9:E9"/>
    <mergeCell ref="F9:G9"/>
    <mergeCell ref="H9:I9"/>
    <mergeCell ref="J9:K9"/>
    <mergeCell ref="P15:Q15"/>
    <mergeCell ref="Z6:AA6"/>
    <mergeCell ref="A8:C8"/>
    <mergeCell ref="D8:E8"/>
    <mergeCell ref="F8:G8"/>
    <mergeCell ref="H8:I8"/>
    <mergeCell ref="J8:K8"/>
    <mergeCell ref="L8:M8"/>
    <mergeCell ref="N8:O8"/>
    <mergeCell ref="P8:Q8"/>
    <mergeCell ref="J6:K6"/>
    <mergeCell ref="L6:M6"/>
    <mergeCell ref="N6:O6"/>
    <mergeCell ref="P6:Q6"/>
    <mergeCell ref="R6:S6"/>
    <mergeCell ref="T6:U6"/>
    <mergeCell ref="Z15:AA15"/>
    <mergeCell ref="F15:G15"/>
    <mergeCell ref="H15:I15"/>
    <mergeCell ref="J15:K15"/>
    <mergeCell ref="L15:M15"/>
    <mergeCell ref="R15:S15"/>
    <mergeCell ref="T15:U15"/>
    <mergeCell ref="V15:W15"/>
    <mergeCell ref="X15:Y15"/>
    <mergeCell ref="N15:O15"/>
    <mergeCell ref="A2:AA2"/>
    <mergeCell ref="A4:C6"/>
    <mergeCell ref="D4:E6"/>
    <mergeCell ref="F4:U4"/>
    <mergeCell ref="V4:W6"/>
    <mergeCell ref="X4:AA5"/>
    <mergeCell ref="F5:G6"/>
    <mergeCell ref="H5:I6"/>
    <mergeCell ref="J5:O5"/>
    <mergeCell ref="P5:U5"/>
    <mergeCell ref="X18:Y18"/>
    <mergeCell ref="Z18:AA18"/>
    <mergeCell ref="L16:M16"/>
    <mergeCell ref="V16:W16"/>
    <mergeCell ref="X16:Y16"/>
    <mergeCell ref="P17:Q17"/>
    <mergeCell ref="R17:S17"/>
    <mergeCell ref="T17:U17"/>
    <mergeCell ref="N16:O16"/>
    <mergeCell ref="P16:Q16"/>
    <mergeCell ref="L18:M18"/>
    <mergeCell ref="N18:O18"/>
    <mergeCell ref="P18:Q18"/>
    <mergeCell ref="R18:S18"/>
    <mergeCell ref="T18:U18"/>
    <mergeCell ref="V18:W18"/>
    <mergeCell ref="R19:S19"/>
    <mergeCell ref="Z17:AA17"/>
    <mergeCell ref="Z16:AA16"/>
    <mergeCell ref="L17:M17"/>
    <mergeCell ref="N17:O17"/>
    <mergeCell ref="A18:C18"/>
    <mergeCell ref="D18:E18"/>
    <mergeCell ref="F18:G18"/>
    <mergeCell ref="H18:I18"/>
    <mergeCell ref="J18:K18"/>
    <mergeCell ref="X20:Y20"/>
    <mergeCell ref="Z20:AA20"/>
    <mergeCell ref="A19:C19"/>
    <mergeCell ref="D19:E19"/>
    <mergeCell ref="F19:G19"/>
    <mergeCell ref="H19:I19"/>
    <mergeCell ref="J19:K19"/>
    <mergeCell ref="L19:M19"/>
    <mergeCell ref="N19:O19"/>
    <mergeCell ref="P19:Q19"/>
    <mergeCell ref="N21:O21"/>
    <mergeCell ref="P21:Q21"/>
    <mergeCell ref="R21:S21"/>
    <mergeCell ref="Z19:AA19"/>
    <mergeCell ref="L20:M20"/>
    <mergeCell ref="N20:O20"/>
    <mergeCell ref="P20:Q20"/>
    <mergeCell ref="R20:S20"/>
    <mergeCell ref="T20:U20"/>
    <mergeCell ref="V20:W20"/>
    <mergeCell ref="A21:C21"/>
    <mergeCell ref="D21:E21"/>
    <mergeCell ref="F21:G21"/>
    <mergeCell ref="H21:I21"/>
    <mergeCell ref="J21:K21"/>
    <mergeCell ref="L21:M21"/>
    <mergeCell ref="Z43:AA43"/>
    <mergeCell ref="N43:O43"/>
    <mergeCell ref="P43:Q43"/>
    <mergeCell ref="R43:S43"/>
    <mergeCell ref="J42:K42"/>
    <mergeCell ref="L42:M42"/>
    <mergeCell ref="N42:O42"/>
    <mergeCell ref="L43:M43"/>
    <mergeCell ref="T43:U43"/>
    <mergeCell ref="V43:W43"/>
    <mergeCell ref="X43:Y43"/>
    <mergeCell ref="T42:U42"/>
    <mergeCell ref="V42:W42"/>
    <mergeCell ref="X42:Y42"/>
    <mergeCell ref="N44:O44"/>
    <mergeCell ref="P44:Q44"/>
    <mergeCell ref="R44:S44"/>
    <mergeCell ref="Z21:AA21"/>
    <mergeCell ref="Z42:AA42"/>
    <mergeCell ref="A43:C43"/>
    <mergeCell ref="D43:E43"/>
    <mergeCell ref="F43:G43"/>
    <mergeCell ref="H43:I43"/>
    <mergeCell ref="J43:K43"/>
    <mergeCell ref="A44:C44"/>
    <mergeCell ref="D44:E44"/>
    <mergeCell ref="F44:G44"/>
    <mergeCell ref="H44:I44"/>
    <mergeCell ref="J44:K44"/>
    <mergeCell ref="L44:M44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14F26-21E0-4F1E-AC6C-36BF21388A86}">
  <sheetPr>
    <tabColor rgb="FFFFC000"/>
  </sheetPr>
  <dimension ref="A1:AX57"/>
  <sheetViews>
    <sheetView view="pageBreakPreview" zoomScaleNormal="100" zoomScaleSheetLayoutView="100" workbookViewId="0"/>
  </sheetViews>
  <sheetFormatPr defaultColWidth="2.109375" defaultRowHeight="27.9" customHeight="1" x14ac:dyDescent="0.2"/>
  <cols>
    <col min="1" max="45" width="2" style="1" customWidth="1"/>
    <col min="46" max="48" width="1.88671875" style="1" customWidth="1"/>
    <col min="49" max="49" width="2.109375" style="1"/>
    <col min="50" max="50" width="4.44140625" style="1" bestFit="1" customWidth="1"/>
    <col min="51" max="16384" width="2.109375" style="1"/>
  </cols>
  <sheetData>
    <row r="1" spans="1:50" s="2" customFormat="1" ht="24.75" customHeight="1" x14ac:dyDescent="0.2">
      <c r="A1" s="164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50" ht="24.75" customHeight="1" x14ac:dyDescent="0.2">
      <c r="A2" s="193" t="s">
        <v>110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</row>
    <row r="3" spans="1:50" ht="27.9" customHeight="1" thickBot="1" x14ac:dyDescent="0.25">
      <c r="A3" s="1" t="s">
        <v>109</v>
      </c>
      <c r="AN3" s="79" t="s">
        <v>18</v>
      </c>
      <c r="AO3" s="79"/>
      <c r="AP3" s="79"/>
      <c r="AQ3" s="79"/>
      <c r="AR3" s="79"/>
      <c r="AS3" s="79"/>
      <c r="AX3" s="1" t="s">
        <v>11</v>
      </c>
    </row>
    <row r="4" spans="1:50" ht="27.9" customHeight="1" x14ac:dyDescent="0.2">
      <c r="A4" s="51" t="s">
        <v>17</v>
      </c>
      <c r="B4" s="118"/>
      <c r="C4" s="118"/>
      <c r="D4" s="118"/>
      <c r="E4" s="117"/>
      <c r="F4" s="98" t="s">
        <v>108</v>
      </c>
      <c r="G4" s="192"/>
      <c r="H4" s="192"/>
      <c r="I4" s="191"/>
      <c r="J4" s="114" t="s">
        <v>107</v>
      </c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X4" s="1" t="s">
        <v>10</v>
      </c>
    </row>
    <row r="5" spans="1:50" ht="27.9" customHeight="1" x14ac:dyDescent="0.2">
      <c r="A5" s="112"/>
      <c r="B5" s="112"/>
      <c r="C5" s="112"/>
      <c r="D5" s="112"/>
      <c r="E5" s="111"/>
      <c r="F5" s="95"/>
      <c r="G5" s="190"/>
      <c r="H5" s="190"/>
      <c r="I5" s="189"/>
      <c r="J5" s="144" t="s">
        <v>106</v>
      </c>
      <c r="K5" s="109"/>
      <c r="L5" s="109"/>
      <c r="M5" s="143"/>
      <c r="N5" s="144" t="s">
        <v>105</v>
      </c>
      <c r="O5" s="109"/>
      <c r="P5" s="109"/>
      <c r="Q5" s="143"/>
      <c r="R5" s="144" t="s">
        <v>104</v>
      </c>
      <c r="S5" s="109"/>
      <c r="T5" s="109"/>
      <c r="U5" s="143"/>
      <c r="V5" s="144" t="s">
        <v>103</v>
      </c>
      <c r="W5" s="109"/>
      <c r="X5" s="109"/>
      <c r="Y5" s="143"/>
      <c r="Z5" s="144" t="s">
        <v>102</v>
      </c>
      <c r="AA5" s="109"/>
      <c r="AB5" s="109"/>
      <c r="AC5" s="143"/>
      <c r="AD5" s="144" t="s">
        <v>101</v>
      </c>
      <c r="AE5" s="109"/>
      <c r="AF5" s="109"/>
      <c r="AG5" s="143"/>
      <c r="AH5" s="144" t="s">
        <v>100</v>
      </c>
      <c r="AI5" s="109"/>
      <c r="AJ5" s="109"/>
      <c r="AK5" s="143"/>
      <c r="AL5" s="144" t="s">
        <v>99</v>
      </c>
      <c r="AM5" s="109"/>
      <c r="AN5" s="109"/>
      <c r="AO5" s="143"/>
      <c r="AP5" s="144" t="s">
        <v>98</v>
      </c>
      <c r="AQ5" s="109"/>
      <c r="AR5" s="109"/>
      <c r="AS5" s="109"/>
    </row>
    <row r="6" spans="1:50" ht="15" customHeight="1" x14ac:dyDescent="0.2">
      <c r="A6" s="3"/>
      <c r="B6" s="3"/>
      <c r="C6" s="3"/>
      <c r="D6" s="3"/>
      <c r="E6" s="108"/>
      <c r="F6" s="188"/>
      <c r="G6" s="187"/>
      <c r="H6" s="187"/>
      <c r="I6" s="187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</row>
    <row r="7" spans="1:50" ht="24.75" hidden="1" customHeight="1" x14ac:dyDescent="0.2">
      <c r="A7" s="18" t="s">
        <v>28</v>
      </c>
      <c r="B7" s="18"/>
      <c r="C7" s="18"/>
      <c r="D7" s="18"/>
      <c r="E7" s="19"/>
      <c r="F7" s="168" t="s">
        <v>52</v>
      </c>
      <c r="G7" s="121"/>
      <c r="H7" s="121"/>
      <c r="I7" s="121"/>
      <c r="J7" s="121">
        <f>SUM(J8:J10)</f>
        <v>2180</v>
      </c>
      <c r="K7" s="121"/>
      <c r="L7" s="121"/>
      <c r="M7" s="121"/>
      <c r="N7" s="121">
        <f>SUM(N8:N10)</f>
        <v>74</v>
      </c>
      <c r="O7" s="121"/>
      <c r="P7" s="121"/>
      <c r="Q7" s="121"/>
      <c r="R7" s="121">
        <f>SUM(R8:R10)</f>
        <v>67</v>
      </c>
      <c r="S7" s="121"/>
      <c r="T7" s="121"/>
      <c r="U7" s="121"/>
      <c r="V7" s="121">
        <f>SUM(V8:V10)</f>
        <v>205</v>
      </c>
      <c r="W7" s="121"/>
      <c r="X7" s="121"/>
      <c r="Y7" s="121"/>
      <c r="Z7" s="121">
        <f>SUM(Z8:Z10)</f>
        <v>239</v>
      </c>
      <c r="AA7" s="121"/>
      <c r="AB7" s="121"/>
      <c r="AC7" s="121"/>
      <c r="AD7" s="121">
        <f>SUM(AD8:AD10)</f>
        <v>6</v>
      </c>
      <c r="AE7" s="121"/>
      <c r="AF7" s="121"/>
      <c r="AG7" s="121"/>
      <c r="AH7" s="121">
        <f>SUM(AH8:AH10)</f>
        <v>1992</v>
      </c>
      <c r="AI7" s="121"/>
      <c r="AJ7" s="121"/>
      <c r="AK7" s="121"/>
      <c r="AL7" s="120">
        <f>SUM(AL8:AL10)</f>
        <v>48</v>
      </c>
      <c r="AM7" s="120"/>
      <c r="AN7" s="120"/>
      <c r="AO7" s="120"/>
      <c r="AP7" s="120">
        <f>SUM(AP8:AP10)</f>
        <v>35</v>
      </c>
      <c r="AQ7" s="120"/>
      <c r="AR7" s="120"/>
      <c r="AS7" s="120"/>
      <c r="AX7" s="1" t="s">
        <v>5</v>
      </c>
    </row>
    <row r="8" spans="1:50" ht="13.2" hidden="1" x14ac:dyDescent="0.2">
      <c r="A8" s="4"/>
      <c r="B8" s="18" t="s">
        <v>27</v>
      </c>
      <c r="C8" s="18"/>
      <c r="D8" s="18"/>
      <c r="E8" s="19"/>
      <c r="F8" s="168"/>
      <c r="G8" s="121"/>
      <c r="H8" s="121"/>
      <c r="I8" s="121"/>
      <c r="J8" s="121">
        <v>949</v>
      </c>
      <c r="K8" s="121"/>
      <c r="L8" s="121"/>
      <c r="M8" s="121"/>
      <c r="N8" s="121">
        <v>1</v>
      </c>
      <c r="O8" s="121"/>
      <c r="P8" s="121"/>
      <c r="Q8" s="121"/>
      <c r="R8" s="121">
        <v>7</v>
      </c>
      <c r="S8" s="121"/>
      <c r="T8" s="121"/>
      <c r="U8" s="121"/>
      <c r="V8" s="121">
        <v>104</v>
      </c>
      <c r="W8" s="121"/>
      <c r="X8" s="121"/>
      <c r="Y8" s="121"/>
      <c r="Z8" s="121">
        <v>100</v>
      </c>
      <c r="AA8" s="121"/>
      <c r="AB8" s="121"/>
      <c r="AC8" s="121"/>
      <c r="AD8" s="121">
        <v>0</v>
      </c>
      <c r="AE8" s="121"/>
      <c r="AF8" s="121"/>
      <c r="AG8" s="121"/>
      <c r="AH8" s="121">
        <v>917</v>
      </c>
      <c r="AI8" s="121"/>
      <c r="AJ8" s="121"/>
      <c r="AK8" s="121"/>
      <c r="AL8" s="121">
        <v>30</v>
      </c>
      <c r="AM8" s="121"/>
      <c r="AN8" s="121"/>
      <c r="AO8" s="121"/>
      <c r="AP8" s="121">
        <v>13</v>
      </c>
      <c r="AQ8" s="121"/>
      <c r="AR8" s="121"/>
      <c r="AS8" s="121"/>
    </row>
    <row r="9" spans="1:50" ht="13.2" hidden="1" x14ac:dyDescent="0.2">
      <c r="A9" s="4"/>
      <c r="B9" s="18" t="s">
        <v>26</v>
      </c>
      <c r="C9" s="18"/>
      <c r="D9" s="18"/>
      <c r="E9" s="19"/>
      <c r="F9" s="168"/>
      <c r="G9" s="121"/>
      <c r="H9" s="121"/>
      <c r="I9" s="121"/>
      <c r="J9" s="121">
        <v>592</v>
      </c>
      <c r="K9" s="121"/>
      <c r="L9" s="121"/>
      <c r="M9" s="121"/>
      <c r="N9" s="121">
        <v>25</v>
      </c>
      <c r="O9" s="121"/>
      <c r="P9" s="121"/>
      <c r="Q9" s="121"/>
      <c r="R9" s="121">
        <v>12</v>
      </c>
      <c r="S9" s="121"/>
      <c r="T9" s="121"/>
      <c r="U9" s="121"/>
      <c r="V9" s="121">
        <v>87</v>
      </c>
      <c r="W9" s="121"/>
      <c r="X9" s="121"/>
      <c r="Y9" s="121"/>
      <c r="Z9" s="121">
        <v>56</v>
      </c>
      <c r="AA9" s="121"/>
      <c r="AB9" s="121"/>
      <c r="AC9" s="121"/>
      <c r="AD9" s="121">
        <v>5</v>
      </c>
      <c r="AE9" s="121"/>
      <c r="AF9" s="121"/>
      <c r="AG9" s="121"/>
      <c r="AH9" s="121">
        <v>813</v>
      </c>
      <c r="AI9" s="121"/>
      <c r="AJ9" s="121"/>
      <c r="AK9" s="121"/>
      <c r="AL9" s="121">
        <v>13</v>
      </c>
      <c r="AM9" s="121"/>
      <c r="AN9" s="121"/>
      <c r="AO9" s="121"/>
      <c r="AP9" s="121">
        <v>18</v>
      </c>
      <c r="AQ9" s="121"/>
      <c r="AR9" s="121"/>
      <c r="AS9" s="121"/>
    </row>
    <row r="10" spans="1:50" ht="13.2" hidden="1" x14ac:dyDescent="0.2">
      <c r="A10" s="4"/>
      <c r="B10" s="18" t="s">
        <v>25</v>
      </c>
      <c r="C10" s="18"/>
      <c r="D10" s="18"/>
      <c r="E10" s="19"/>
      <c r="F10" s="168"/>
      <c r="G10" s="121"/>
      <c r="H10" s="121"/>
      <c r="I10" s="121"/>
      <c r="J10" s="121">
        <v>639</v>
      </c>
      <c r="K10" s="121"/>
      <c r="L10" s="121"/>
      <c r="M10" s="121"/>
      <c r="N10" s="121">
        <v>48</v>
      </c>
      <c r="O10" s="121"/>
      <c r="P10" s="121"/>
      <c r="Q10" s="121"/>
      <c r="R10" s="121">
        <v>48</v>
      </c>
      <c r="S10" s="121"/>
      <c r="T10" s="121"/>
      <c r="U10" s="121"/>
      <c r="V10" s="121">
        <v>14</v>
      </c>
      <c r="W10" s="121"/>
      <c r="X10" s="121"/>
      <c r="Y10" s="121"/>
      <c r="Z10" s="121">
        <v>83</v>
      </c>
      <c r="AA10" s="121"/>
      <c r="AB10" s="121"/>
      <c r="AC10" s="121"/>
      <c r="AD10" s="121">
        <v>1</v>
      </c>
      <c r="AE10" s="121"/>
      <c r="AF10" s="121"/>
      <c r="AG10" s="121"/>
      <c r="AH10" s="121">
        <v>262</v>
      </c>
      <c r="AI10" s="121"/>
      <c r="AJ10" s="121"/>
      <c r="AK10" s="121"/>
      <c r="AL10" s="121">
        <v>5</v>
      </c>
      <c r="AM10" s="121"/>
      <c r="AN10" s="121"/>
      <c r="AO10" s="121"/>
      <c r="AP10" s="121">
        <v>4</v>
      </c>
      <c r="AQ10" s="121"/>
      <c r="AR10" s="121"/>
      <c r="AS10" s="121"/>
    </row>
    <row r="11" spans="1:50" s="171" customFormat="1" ht="24.75" customHeight="1" x14ac:dyDescent="0.2">
      <c r="A11" s="16" t="s">
        <v>51</v>
      </c>
      <c r="B11" s="16"/>
      <c r="C11" s="16"/>
      <c r="D11" s="16"/>
      <c r="E11" s="15"/>
      <c r="F11" s="168">
        <v>1835</v>
      </c>
      <c r="G11" s="121"/>
      <c r="H11" s="121"/>
      <c r="I11" s="121"/>
      <c r="J11" s="121">
        <v>1766</v>
      </c>
      <c r="K11" s="121"/>
      <c r="L11" s="121"/>
      <c r="M11" s="121"/>
      <c r="N11" s="121">
        <v>80</v>
      </c>
      <c r="O11" s="121"/>
      <c r="P11" s="121"/>
      <c r="Q11" s="121"/>
      <c r="R11" s="121">
        <v>49</v>
      </c>
      <c r="S11" s="121"/>
      <c r="T11" s="121"/>
      <c r="U11" s="121"/>
      <c r="V11" s="121">
        <v>59</v>
      </c>
      <c r="W11" s="121"/>
      <c r="X11" s="121"/>
      <c r="Y11" s="121"/>
      <c r="Z11" s="121">
        <v>151</v>
      </c>
      <c r="AA11" s="121"/>
      <c r="AB11" s="121"/>
      <c r="AC11" s="121"/>
      <c r="AD11" s="121">
        <v>3</v>
      </c>
      <c r="AE11" s="121"/>
      <c r="AF11" s="121"/>
      <c r="AG11" s="121"/>
      <c r="AH11" s="121">
        <v>331</v>
      </c>
      <c r="AI11" s="121"/>
      <c r="AJ11" s="121"/>
      <c r="AK11" s="121"/>
      <c r="AL11" s="121">
        <v>37</v>
      </c>
      <c r="AM11" s="121"/>
      <c r="AN11" s="121"/>
      <c r="AO11" s="121"/>
      <c r="AP11" s="121">
        <v>22</v>
      </c>
      <c r="AQ11" s="121"/>
      <c r="AR11" s="121"/>
      <c r="AS11" s="121"/>
    </row>
    <row r="12" spans="1:50" ht="24.75" customHeight="1" x14ac:dyDescent="0.2">
      <c r="A12" s="16" t="s">
        <v>50</v>
      </c>
      <c r="B12" s="16"/>
      <c r="C12" s="16"/>
      <c r="D12" s="16"/>
      <c r="E12" s="15"/>
      <c r="F12" s="168">
        <v>1492</v>
      </c>
      <c r="G12" s="121"/>
      <c r="H12" s="121"/>
      <c r="I12" s="121"/>
      <c r="J12" s="121">
        <v>1376</v>
      </c>
      <c r="K12" s="121"/>
      <c r="L12" s="121"/>
      <c r="M12" s="121"/>
      <c r="N12" s="121">
        <v>49</v>
      </c>
      <c r="O12" s="121"/>
      <c r="P12" s="121"/>
      <c r="Q12" s="121"/>
      <c r="R12" s="121">
        <v>15</v>
      </c>
      <c r="S12" s="121"/>
      <c r="T12" s="121"/>
      <c r="U12" s="121"/>
      <c r="V12" s="121">
        <v>22</v>
      </c>
      <c r="W12" s="121"/>
      <c r="X12" s="121"/>
      <c r="Y12" s="121"/>
      <c r="Z12" s="121">
        <v>75</v>
      </c>
      <c r="AA12" s="121"/>
      <c r="AB12" s="121"/>
      <c r="AC12" s="121"/>
      <c r="AD12" s="121">
        <v>3</v>
      </c>
      <c r="AE12" s="121"/>
      <c r="AF12" s="121"/>
      <c r="AG12" s="121"/>
      <c r="AH12" s="121">
        <v>268</v>
      </c>
      <c r="AI12" s="121"/>
      <c r="AJ12" s="121"/>
      <c r="AK12" s="121"/>
      <c r="AL12" s="121">
        <v>22</v>
      </c>
      <c r="AM12" s="121"/>
      <c r="AN12" s="121"/>
      <c r="AO12" s="121"/>
      <c r="AP12" s="121">
        <v>21</v>
      </c>
      <c r="AQ12" s="121"/>
      <c r="AR12" s="121"/>
      <c r="AS12" s="121"/>
      <c r="AX12" s="186"/>
    </row>
    <row r="13" spans="1:50" ht="24.75" hidden="1" customHeight="1" x14ac:dyDescent="0.2">
      <c r="A13" s="170" t="s">
        <v>6</v>
      </c>
      <c r="B13" s="170"/>
      <c r="C13" s="170"/>
      <c r="D13" s="170"/>
      <c r="E13" s="169"/>
      <c r="F13" s="168" t="s">
        <v>52</v>
      </c>
      <c r="G13" s="121"/>
      <c r="H13" s="121"/>
      <c r="I13" s="121"/>
      <c r="J13" s="121">
        <f>5+89+93+93+66+125+100</f>
        <v>571</v>
      </c>
      <c r="K13" s="121"/>
      <c r="L13" s="121"/>
      <c r="M13" s="121"/>
      <c r="N13" s="121">
        <v>5</v>
      </c>
      <c r="O13" s="121"/>
      <c r="P13" s="121"/>
      <c r="Q13" s="121"/>
      <c r="R13" s="121">
        <v>2</v>
      </c>
      <c r="S13" s="121"/>
      <c r="T13" s="121"/>
      <c r="U13" s="121"/>
      <c r="V13" s="121">
        <v>10</v>
      </c>
      <c r="W13" s="121"/>
      <c r="X13" s="121"/>
      <c r="Y13" s="121"/>
      <c r="Z13" s="121">
        <v>20</v>
      </c>
      <c r="AA13" s="121"/>
      <c r="AB13" s="121"/>
      <c r="AC13" s="121"/>
      <c r="AD13" s="121">
        <v>1</v>
      </c>
      <c r="AE13" s="121"/>
      <c r="AF13" s="121"/>
      <c r="AG13" s="121"/>
      <c r="AH13" s="121">
        <f>2+22+23+23+19+13+25</f>
        <v>127</v>
      </c>
      <c r="AI13" s="121"/>
      <c r="AJ13" s="121"/>
      <c r="AK13" s="121"/>
      <c r="AL13" s="121">
        <f>14</f>
        <v>14</v>
      </c>
      <c r="AM13" s="121"/>
      <c r="AN13" s="121"/>
      <c r="AO13" s="121"/>
      <c r="AP13" s="121">
        <v>5</v>
      </c>
      <c r="AQ13" s="121"/>
      <c r="AR13" s="121"/>
      <c r="AS13" s="121"/>
    </row>
    <row r="14" spans="1:50" ht="24.75" hidden="1" customHeight="1" x14ac:dyDescent="0.2">
      <c r="A14" s="170" t="s">
        <v>4</v>
      </c>
      <c r="B14" s="170"/>
      <c r="C14" s="170"/>
      <c r="D14" s="170"/>
      <c r="E14" s="169"/>
      <c r="F14" s="168" t="s">
        <v>52</v>
      </c>
      <c r="G14" s="121"/>
      <c r="H14" s="121"/>
      <c r="I14" s="121"/>
      <c r="J14" s="121">
        <f>92+93+96+82</f>
        <v>363</v>
      </c>
      <c r="K14" s="121"/>
      <c r="L14" s="121"/>
      <c r="M14" s="121"/>
      <c r="N14" s="121">
        <v>17</v>
      </c>
      <c r="O14" s="121"/>
      <c r="P14" s="121"/>
      <c r="Q14" s="121"/>
      <c r="R14" s="121">
        <v>2</v>
      </c>
      <c r="S14" s="121"/>
      <c r="T14" s="121"/>
      <c r="U14" s="121"/>
      <c r="V14" s="121">
        <v>8</v>
      </c>
      <c r="W14" s="121"/>
      <c r="X14" s="121"/>
      <c r="Y14" s="121"/>
      <c r="Z14" s="121">
        <v>28</v>
      </c>
      <c r="AA14" s="121"/>
      <c r="AB14" s="121"/>
      <c r="AC14" s="121"/>
      <c r="AD14" s="121">
        <v>1</v>
      </c>
      <c r="AE14" s="121"/>
      <c r="AF14" s="121"/>
      <c r="AG14" s="121"/>
      <c r="AH14" s="121">
        <f>25+16+19+33</f>
        <v>93</v>
      </c>
      <c r="AI14" s="121"/>
      <c r="AJ14" s="121"/>
      <c r="AK14" s="121"/>
      <c r="AL14" s="121">
        <v>4</v>
      </c>
      <c r="AM14" s="121"/>
      <c r="AN14" s="121"/>
      <c r="AO14" s="121"/>
      <c r="AP14" s="121">
        <v>6</v>
      </c>
      <c r="AQ14" s="121"/>
      <c r="AR14" s="121"/>
      <c r="AS14" s="121"/>
    </row>
    <row r="15" spans="1:50" ht="24.75" hidden="1" customHeight="1" x14ac:dyDescent="0.2">
      <c r="A15" s="170" t="s">
        <v>3</v>
      </c>
      <c r="B15" s="170"/>
      <c r="C15" s="170"/>
      <c r="D15" s="170"/>
      <c r="E15" s="169"/>
      <c r="F15" s="168" t="s">
        <v>52</v>
      </c>
      <c r="G15" s="121"/>
      <c r="H15" s="121"/>
      <c r="I15" s="121"/>
      <c r="J15" s="121">
        <f>71+126+93+152</f>
        <v>442</v>
      </c>
      <c r="K15" s="121"/>
      <c r="L15" s="121"/>
      <c r="M15" s="121"/>
      <c r="N15" s="121">
        <v>27</v>
      </c>
      <c r="O15" s="121"/>
      <c r="P15" s="121"/>
      <c r="Q15" s="121"/>
      <c r="R15" s="121">
        <v>11</v>
      </c>
      <c r="S15" s="121"/>
      <c r="T15" s="121"/>
      <c r="U15" s="121"/>
      <c r="V15" s="121">
        <v>4</v>
      </c>
      <c r="W15" s="121"/>
      <c r="X15" s="121"/>
      <c r="Y15" s="121"/>
      <c r="Z15" s="121">
        <v>27</v>
      </c>
      <c r="AA15" s="121"/>
      <c r="AB15" s="121"/>
      <c r="AC15" s="121"/>
      <c r="AD15" s="121">
        <v>1</v>
      </c>
      <c r="AE15" s="121"/>
      <c r="AF15" s="121"/>
      <c r="AG15" s="121"/>
      <c r="AH15" s="121">
        <f>5+10+13+20</f>
        <v>48</v>
      </c>
      <c r="AI15" s="121"/>
      <c r="AJ15" s="121"/>
      <c r="AK15" s="121"/>
      <c r="AL15" s="121">
        <v>4</v>
      </c>
      <c r="AM15" s="121"/>
      <c r="AN15" s="121"/>
      <c r="AO15" s="121"/>
      <c r="AP15" s="121">
        <v>10</v>
      </c>
      <c r="AQ15" s="121"/>
      <c r="AR15" s="121"/>
      <c r="AS15" s="121"/>
    </row>
    <row r="16" spans="1:50" ht="24.75" customHeight="1" x14ac:dyDescent="0.2">
      <c r="A16" s="16" t="s">
        <v>84</v>
      </c>
      <c r="B16" s="16"/>
      <c r="C16" s="16"/>
      <c r="D16" s="16"/>
      <c r="E16" s="15"/>
      <c r="F16" s="168">
        <v>1105</v>
      </c>
      <c r="G16" s="121"/>
      <c r="H16" s="121"/>
      <c r="I16" s="121"/>
      <c r="J16" s="121">
        <v>990</v>
      </c>
      <c r="K16" s="121"/>
      <c r="L16" s="121"/>
      <c r="M16" s="121"/>
      <c r="N16" s="121" t="s">
        <v>83</v>
      </c>
      <c r="O16" s="121"/>
      <c r="P16" s="121"/>
      <c r="Q16" s="121"/>
      <c r="R16" s="121">
        <v>14</v>
      </c>
      <c r="S16" s="121"/>
      <c r="T16" s="121"/>
      <c r="U16" s="121"/>
      <c r="V16" s="121">
        <v>27</v>
      </c>
      <c r="W16" s="121"/>
      <c r="X16" s="121"/>
      <c r="Y16" s="121"/>
      <c r="Z16" s="121">
        <v>51</v>
      </c>
      <c r="AA16" s="121"/>
      <c r="AB16" s="121"/>
      <c r="AC16" s="121"/>
      <c r="AD16" s="121">
        <v>7</v>
      </c>
      <c r="AE16" s="121"/>
      <c r="AF16" s="121"/>
      <c r="AG16" s="121"/>
      <c r="AH16" s="121">
        <f>167+156</f>
        <v>323</v>
      </c>
      <c r="AI16" s="121"/>
      <c r="AJ16" s="121"/>
      <c r="AK16" s="121"/>
      <c r="AL16" s="121">
        <v>15</v>
      </c>
      <c r="AM16" s="121"/>
      <c r="AN16" s="121"/>
      <c r="AO16" s="121"/>
      <c r="AP16" s="121">
        <v>54</v>
      </c>
      <c r="AQ16" s="121"/>
      <c r="AR16" s="121"/>
      <c r="AS16" s="121"/>
      <c r="AX16" s="186"/>
    </row>
    <row r="17" spans="1:50" ht="24.75" customHeight="1" x14ac:dyDescent="0.2">
      <c r="A17" s="170" t="s">
        <v>6</v>
      </c>
      <c r="B17" s="170"/>
      <c r="C17" s="170"/>
      <c r="D17" s="170"/>
      <c r="E17" s="169"/>
      <c r="F17" s="168" t="s">
        <v>52</v>
      </c>
      <c r="G17" s="121"/>
      <c r="H17" s="121"/>
      <c r="I17" s="121"/>
      <c r="J17" s="121">
        <v>413</v>
      </c>
      <c r="K17" s="121"/>
      <c r="L17" s="121"/>
      <c r="M17" s="121"/>
      <c r="N17" s="121" t="s">
        <v>83</v>
      </c>
      <c r="O17" s="121"/>
      <c r="P17" s="121"/>
      <c r="Q17" s="121"/>
      <c r="R17" s="121">
        <v>4</v>
      </c>
      <c r="S17" s="121"/>
      <c r="T17" s="121"/>
      <c r="U17" s="121"/>
      <c r="V17" s="121">
        <v>15</v>
      </c>
      <c r="W17" s="121"/>
      <c r="X17" s="121"/>
      <c r="Y17" s="121"/>
      <c r="Z17" s="121">
        <v>13</v>
      </c>
      <c r="AA17" s="121"/>
      <c r="AB17" s="121"/>
      <c r="AC17" s="121"/>
      <c r="AD17" s="121">
        <v>2</v>
      </c>
      <c r="AE17" s="121"/>
      <c r="AF17" s="121"/>
      <c r="AG17" s="121"/>
      <c r="AH17" s="121">
        <v>160</v>
      </c>
      <c r="AI17" s="121"/>
      <c r="AJ17" s="121"/>
      <c r="AK17" s="121"/>
      <c r="AL17" s="121">
        <v>9</v>
      </c>
      <c r="AM17" s="121"/>
      <c r="AN17" s="121"/>
      <c r="AO17" s="121"/>
      <c r="AP17" s="121">
        <v>14</v>
      </c>
      <c r="AQ17" s="121"/>
      <c r="AR17" s="121"/>
      <c r="AS17" s="121"/>
    </row>
    <row r="18" spans="1:50" ht="24.75" customHeight="1" x14ac:dyDescent="0.2">
      <c r="A18" s="170" t="s">
        <v>4</v>
      </c>
      <c r="B18" s="170"/>
      <c r="C18" s="170"/>
      <c r="D18" s="170"/>
      <c r="E18" s="169"/>
      <c r="F18" s="168" t="s">
        <v>52</v>
      </c>
      <c r="G18" s="121"/>
      <c r="H18" s="121"/>
      <c r="I18" s="121"/>
      <c r="J18" s="121">
        <v>293</v>
      </c>
      <c r="K18" s="121"/>
      <c r="L18" s="121"/>
      <c r="M18" s="121"/>
      <c r="N18" s="121" t="s">
        <v>83</v>
      </c>
      <c r="O18" s="121"/>
      <c r="P18" s="121"/>
      <c r="Q18" s="121"/>
      <c r="R18" s="121">
        <v>4</v>
      </c>
      <c r="S18" s="121"/>
      <c r="T18" s="121"/>
      <c r="U18" s="121"/>
      <c r="V18" s="121">
        <v>9</v>
      </c>
      <c r="W18" s="121"/>
      <c r="X18" s="121"/>
      <c r="Y18" s="121"/>
      <c r="Z18" s="121">
        <v>21</v>
      </c>
      <c r="AA18" s="121"/>
      <c r="AB18" s="121"/>
      <c r="AC18" s="121"/>
      <c r="AD18" s="121">
        <v>2</v>
      </c>
      <c r="AE18" s="121"/>
      <c r="AF18" s="121"/>
      <c r="AG18" s="121"/>
      <c r="AH18" s="121">
        <v>99</v>
      </c>
      <c r="AI18" s="121"/>
      <c r="AJ18" s="121"/>
      <c r="AK18" s="121"/>
      <c r="AL18" s="121">
        <v>3</v>
      </c>
      <c r="AM18" s="121"/>
      <c r="AN18" s="121"/>
      <c r="AO18" s="121"/>
      <c r="AP18" s="121">
        <v>22</v>
      </c>
      <c r="AQ18" s="121"/>
      <c r="AR18" s="121"/>
      <c r="AS18" s="121"/>
    </row>
    <row r="19" spans="1:50" ht="24.75" customHeight="1" x14ac:dyDescent="0.2">
      <c r="A19" s="170" t="s">
        <v>3</v>
      </c>
      <c r="B19" s="170"/>
      <c r="C19" s="170"/>
      <c r="D19" s="170"/>
      <c r="E19" s="169"/>
      <c r="F19" s="168" t="s">
        <v>52</v>
      </c>
      <c r="G19" s="121"/>
      <c r="H19" s="121"/>
      <c r="I19" s="121"/>
      <c r="J19" s="121">
        <v>284</v>
      </c>
      <c r="K19" s="121"/>
      <c r="L19" s="121"/>
      <c r="M19" s="121"/>
      <c r="N19" s="121" t="s">
        <v>83</v>
      </c>
      <c r="O19" s="121"/>
      <c r="P19" s="121"/>
      <c r="Q19" s="121"/>
      <c r="R19" s="121">
        <v>6</v>
      </c>
      <c r="S19" s="121"/>
      <c r="T19" s="121"/>
      <c r="U19" s="121"/>
      <c r="V19" s="121">
        <v>3</v>
      </c>
      <c r="W19" s="121"/>
      <c r="X19" s="121"/>
      <c r="Y19" s="121"/>
      <c r="Z19" s="121">
        <v>17</v>
      </c>
      <c r="AA19" s="121"/>
      <c r="AB19" s="121"/>
      <c r="AC19" s="121"/>
      <c r="AD19" s="121">
        <v>3</v>
      </c>
      <c r="AE19" s="121"/>
      <c r="AF19" s="121"/>
      <c r="AG19" s="121"/>
      <c r="AH19" s="121">
        <v>64</v>
      </c>
      <c r="AI19" s="121"/>
      <c r="AJ19" s="121"/>
      <c r="AK19" s="121"/>
      <c r="AL19" s="121">
        <v>3</v>
      </c>
      <c r="AM19" s="121"/>
      <c r="AN19" s="121"/>
      <c r="AO19" s="121"/>
      <c r="AP19" s="121">
        <v>18</v>
      </c>
      <c r="AQ19" s="121"/>
      <c r="AR19" s="121"/>
      <c r="AS19" s="121"/>
    </row>
    <row r="20" spans="1:50" ht="15" customHeight="1" thickBot="1" x14ac:dyDescent="0.25">
      <c r="A20" s="104"/>
      <c r="B20" s="104"/>
      <c r="C20" s="104"/>
      <c r="D20" s="104"/>
      <c r="E20" s="103"/>
      <c r="F20" s="185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</row>
    <row r="21" spans="1:50" ht="18.75" customHeight="1" x14ac:dyDescent="0.2">
      <c r="A21" s="164" t="s">
        <v>22</v>
      </c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50" s="2" customFormat="1" ht="24.75" customHeight="1" x14ac:dyDescent="0.2">
      <c r="A22" s="16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50" s="183" customFormat="1" ht="24.9" customHeight="1" x14ac:dyDescent="0.2">
      <c r="A23" s="77" t="s">
        <v>97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53"/>
    </row>
    <row r="24" spans="1:50" ht="24.9" customHeight="1" x14ac:dyDescent="0.2">
      <c r="A24" s="77" t="s">
        <v>96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182"/>
      <c r="AL24" s="182"/>
      <c r="AM24" s="182"/>
      <c r="AN24" s="182"/>
      <c r="AO24" s="182"/>
      <c r="AP24" s="182"/>
      <c r="AQ24" s="182"/>
      <c r="AR24" s="182"/>
      <c r="AS24" s="182"/>
    </row>
    <row r="25" spans="1:50" ht="13.8" thickBot="1" x14ac:dyDescent="0.25">
      <c r="A25" s="1" t="s">
        <v>95</v>
      </c>
      <c r="AN25" s="79" t="s">
        <v>18</v>
      </c>
      <c r="AO25" s="79"/>
      <c r="AP25" s="79"/>
      <c r="AQ25" s="79"/>
      <c r="AR25" s="79"/>
      <c r="AS25" s="79"/>
      <c r="AX25" s="1" t="s">
        <v>11</v>
      </c>
    </row>
    <row r="26" spans="1:50" ht="18" customHeight="1" x14ac:dyDescent="0.2">
      <c r="A26" s="51" t="s">
        <v>17</v>
      </c>
      <c r="B26" s="118"/>
      <c r="C26" s="118"/>
      <c r="D26" s="118"/>
      <c r="E26" s="117"/>
      <c r="F26" s="181" t="s">
        <v>94</v>
      </c>
      <c r="G26" s="181"/>
      <c r="H26" s="181"/>
      <c r="I26" s="181"/>
      <c r="J26" s="181"/>
      <c r="K26" s="181"/>
      <c r="L26" s="181"/>
      <c r="M26" s="181"/>
      <c r="N26" s="181" t="s">
        <v>93</v>
      </c>
      <c r="O26" s="181"/>
      <c r="P26" s="181"/>
      <c r="Q26" s="181"/>
      <c r="R26" s="181"/>
      <c r="S26" s="181"/>
      <c r="T26" s="181"/>
      <c r="U26" s="181"/>
      <c r="V26" s="181" t="s">
        <v>92</v>
      </c>
      <c r="W26" s="181"/>
      <c r="X26" s="181"/>
      <c r="Y26" s="181"/>
      <c r="Z26" s="181"/>
      <c r="AA26" s="181"/>
      <c r="AB26" s="181"/>
      <c r="AC26" s="181"/>
      <c r="AD26" s="181" t="s">
        <v>91</v>
      </c>
      <c r="AE26" s="181"/>
      <c r="AF26" s="181"/>
      <c r="AG26" s="181"/>
      <c r="AH26" s="181"/>
      <c r="AI26" s="181"/>
      <c r="AJ26" s="181"/>
      <c r="AK26" s="181"/>
      <c r="AL26" s="181" t="s">
        <v>90</v>
      </c>
      <c r="AM26" s="181"/>
      <c r="AN26" s="181"/>
      <c r="AO26" s="181"/>
      <c r="AP26" s="181"/>
      <c r="AQ26" s="181"/>
      <c r="AR26" s="181"/>
      <c r="AS26" s="180"/>
      <c r="AX26" s="1" t="s">
        <v>10</v>
      </c>
    </row>
    <row r="27" spans="1:50" ht="30" customHeight="1" x14ac:dyDescent="0.2">
      <c r="A27" s="112"/>
      <c r="B27" s="112"/>
      <c r="C27" s="112"/>
      <c r="D27" s="112"/>
      <c r="E27" s="111"/>
      <c r="F27" s="179" t="s">
        <v>89</v>
      </c>
      <c r="G27" s="178"/>
      <c r="H27" s="178"/>
      <c r="I27" s="178"/>
      <c r="J27" s="178" t="s">
        <v>88</v>
      </c>
      <c r="K27" s="178"/>
      <c r="L27" s="178"/>
      <c r="M27" s="178"/>
      <c r="N27" s="179" t="s">
        <v>89</v>
      </c>
      <c r="O27" s="178"/>
      <c r="P27" s="178"/>
      <c r="Q27" s="178"/>
      <c r="R27" s="178" t="s">
        <v>88</v>
      </c>
      <c r="S27" s="178"/>
      <c r="T27" s="178"/>
      <c r="U27" s="178"/>
      <c r="V27" s="179" t="s">
        <v>89</v>
      </c>
      <c r="W27" s="178"/>
      <c r="X27" s="178"/>
      <c r="Y27" s="178"/>
      <c r="Z27" s="178" t="s">
        <v>88</v>
      </c>
      <c r="AA27" s="178"/>
      <c r="AB27" s="178"/>
      <c r="AC27" s="178"/>
      <c r="AD27" s="179" t="s">
        <v>89</v>
      </c>
      <c r="AE27" s="178"/>
      <c r="AF27" s="178"/>
      <c r="AG27" s="178"/>
      <c r="AH27" s="178" t="s">
        <v>88</v>
      </c>
      <c r="AI27" s="178"/>
      <c r="AJ27" s="178"/>
      <c r="AK27" s="178"/>
      <c r="AL27" s="179" t="s">
        <v>89</v>
      </c>
      <c r="AM27" s="178"/>
      <c r="AN27" s="178"/>
      <c r="AO27" s="178"/>
      <c r="AP27" s="178" t="s">
        <v>88</v>
      </c>
      <c r="AQ27" s="178"/>
      <c r="AR27" s="178"/>
      <c r="AS27" s="147"/>
      <c r="AX27" s="1" t="s">
        <v>87</v>
      </c>
    </row>
    <row r="28" spans="1:50" ht="15.75" customHeight="1" x14ac:dyDescent="0.2">
      <c r="A28" s="25"/>
      <c r="B28" s="25"/>
      <c r="C28" s="25"/>
      <c r="D28" s="25"/>
      <c r="E28" s="177"/>
      <c r="F28" s="176"/>
      <c r="G28" s="175"/>
      <c r="H28" s="175"/>
      <c r="I28" s="175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</row>
    <row r="29" spans="1:50" ht="24.9" hidden="1" customHeight="1" x14ac:dyDescent="0.2">
      <c r="A29" s="18" t="s">
        <v>28</v>
      </c>
      <c r="B29" s="18"/>
      <c r="C29" s="18"/>
      <c r="D29" s="18"/>
      <c r="E29" s="19"/>
      <c r="F29" s="173">
        <f>SUM(F30:F32)</f>
        <v>4</v>
      </c>
      <c r="G29" s="172"/>
      <c r="H29" s="172"/>
      <c r="I29" s="172"/>
      <c r="J29" s="172" t="s">
        <v>85</v>
      </c>
      <c r="K29" s="172"/>
      <c r="L29" s="172"/>
      <c r="M29" s="172"/>
      <c r="N29" s="172">
        <f>SUM(N30:N32)</f>
        <v>38</v>
      </c>
      <c r="O29" s="172"/>
      <c r="P29" s="172"/>
      <c r="Q29" s="172"/>
      <c r="R29" s="172">
        <f>SUM(R30:R32)</f>
        <v>623</v>
      </c>
      <c r="S29" s="172"/>
      <c r="T29" s="172"/>
      <c r="U29" s="172"/>
      <c r="V29" s="172">
        <f>SUM(V30:V32)</f>
        <v>1</v>
      </c>
      <c r="W29" s="172"/>
      <c r="X29" s="172"/>
      <c r="Y29" s="172"/>
      <c r="Z29" s="172" t="s">
        <v>85</v>
      </c>
      <c r="AA29" s="172"/>
      <c r="AB29" s="172"/>
      <c r="AC29" s="172"/>
      <c r="AD29" s="172">
        <f>SUM(AD30:AD32)</f>
        <v>4</v>
      </c>
      <c r="AE29" s="172"/>
      <c r="AF29" s="172"/>
      <c r="AG29" s="172"/>
      <c r="AH29" s="172" t="s">
        <v>85</v>
      </c>
      <c r="AI29" s="172"/>
      <c r="AJ29" s="172"/>
      <c r="AK29" s="172"/>
      <c r="AL29" s="172">
        <f>SUM(AL30:AL32)</f>
        <v>1</v>
      </c>
      <c r="AM29" s="172"/>
      <c r="AN29" s="172"/>
      <c r="AO29" s="172"/>
      <c r="AP29" s="172" t="s">
        <v>85</v>
      </c>
      <c r="AQ29" s="172"/>
      <c r="AR29" s="172"/>
      <c r="AS29" s="172"/>
      <c r="AX29" s="1" t="s">
        <v>5</v>
      </c>
    </row>
    <row r="30" spans="1:50" ht="24.9" hidden="1" customHeight="1" x14ac:dyDescent="0.2">
      <c r="A30" s="4"/>
      <c r="B30" s="4"/>
      <c r="C30" s="18" t="s">
        <v>27</v>
      </c>
      <c r="D30" s="18"/>
      <c r="E30" s="19"/>
      <c r="F30" s="173">
        <v>1</v>
      </c>
      <c r="G30" s="172"/>
      <c r="H30" s="172"/>
      <c r="I30" s="172"/>
      <c r="J30" s="172" t="s">
        <v>86</v>
      </c>
      <c r="K30" s="172"/>
      <c r="L30" s="172"/>
      <c r="M30" s="172"/>
      <c r="N30" s="172">
        <v>8</v>
      </c>
      <c r="O30" s="172"/>
      <c r="P30" s="172"/>
      <c r="Q30" s="172"/>
      <c r="R30" s="172">
        <v>315</v>
      </c>
      <c r="S30" s="172"/>
      <c r="T30" s="172"/>
      <c r="U30" s="172"/>
      <c r="V30" s="172">
        <v>1</v>
      </c>
      <c r="W30" s="172"/>
      <c r="X30" s="172"/>
      <c r="Y30" s="172"/>
      <c r="Z30" s="172" t="s">
        <v>86</v>
      </c>
      <c r="AA30" s="172"/>
      <c r="AB30" s="172"/>
      <c r="AC30" s="172"/>
      <c r="AD30" s="172">
        <v>0</v>
      </c>
      <c r="AE30" s="172"/>
      <c r="AF30" s="172"/>
      <c r="AG30" s="172"/>
      <c r="AH30" s="172">
        <v>0</v>
      </c>
      <c r="AI30" s="172"/>
      <c r="AJ30" s="172"/>
      <c r="AK30" s="172"/>
      <c r="AL30" s="172">
        <v>0</v>
      </c>
      <c r="AM30" s="172"/>
      <c r="AN30" s="172"/>
      <c r="AO30" s="172"/>
      <c r="AP30" s="172">
        <v>0</v>
      </c>
      <c r="AQ30" s="172"/>
      <c r="AR30" s="172"/>
      <c r="AS30" s="172"/>
    </row>
    <row r="31" spans="1:50" ht="24.9" hidden="1" customHeight="1" x14ac:dyDescent="0.2">
      <c r="A31" s="4"/>
      <c r="B31" s="4"/>
      <c r="C31" s="18" t="s">
        <v>26</v>
      </c>
      <c r="D31" s="18"/>
      <c r="E31" s="19"/>
      <c r="F31" s="173">
        <v>1</v>
      </c>
      <c r="G31" s="172"/>
      <c r="H31" s="172"/>
      <c r="I31" s="172"/>
      <c r="J31" s="172" t="s">
        <v>86</v>
      </c>
      <c r="K31" s="172"/>
      <c r="L31" s="172"/>
      <c r="M31" s="172"/>
      <c r="N31" s="172">
        <v>14</v>
      </c>
      <c r="O31" s="172"/>
      <c r="P31" s="172"/>
      <c r="Q31" s="172"/>
      <c r="R31" s="172">
        <v>151</v>
      </c>
      <c r="S31" s="172"/>
      <c r="T31" s="172"/>
      <c r="U31" s="172"/>
      <c r="V31" s="172">
        <v>0</v>
      </c>
      <c r="W31" s="172"/>
      <c r="X31" s="172"/>
      <c r="Y31" s="172"/>
      <c r="Z31" s="172">
        <v>0</v>
      </c>
      <c r="AA31" s="172"/>
      <c r="AB31" s="172"/>
      <c r="AC31" s="172"/>
      <c r="AD31" s="172">
        <v>2</v>
      </c>
      <c r="AE31" s="172"/>
      <c r="AF31" s="172"/>
      <c r="AG31" s="172"/>
      <c r="AH31" s="172" t="s">
        <v>86</v>
      </c>
      <c r="AI31" s="172"/>
      <c r="AJ31" s="172"/>
      <c r="AK31" s="172"/>
      <c r="AL31" s="172">
        <v>1</v>
      </c>
      <c r="AM31" s="172"/>
      <c r="AN31" s="172"/>
      <c r="AO31" s="172"/>
      <c r="AP31" s="172" t="s">
        <v>86</v>
      </c>
      <c r="AQ31" s="172"/>
      <c r="AR31" s="172"/>
      <c r="AS31" s="172"/>
    </row>
    <row r="32" spans="1:50" ht="24.9" hidden="1" customHeight="1" x14ac:dyDescent="0.2">
      <c r="A32" s="4"/>
      <c r="B32" s="4"/>
      <c r="C32" s="18" t="s">
        <v>25</v>
      </c>
      <c r="D32" s="18"/>
      <c r="E32" s="19"/>
      <c r="F32" s="173">
        <v>2</v>
      </c>
      <c r="G32" s="172"/>
      <c r="H32" s="172"/>
      <c r="I32" s="172"/>
      <c r="J32" s="172" t="s">
        <v>86</v>
      </c>
      <c r="K32" s="172"/>
      <c r="L32" s="172"/>
      <c r="M32" s="172"/>
      <c r="N32" s="172">
        <v>16</v>
      </c>
      <c r="O32" s="172"/>
      <c r="P32" s="172"/>
      <c r="Q32" s="172"/>
      <c r="R32" s="172">
        <v>157</v>
      </c>
      <c r="S32" s="172"/>
      <c r="T32" s="172"/>
      <c r="U32" s="172"/>
      <c r="V32" s="172">
        <v>0</v>
      </c>
      <c r="W32" s="172"/>
      <c r="X32" s="172"/>
      <c r="Y32" s="172"/>
      <c r="Z32" s="172">
        <v>0</v>
      </c>
      <c r="AA32" s="172"/>
      <c r="AB32" s="172"/>
      <c r="AC32" s="172"/>
      <c r="AD32" s="172">
        <v>2</v>
      </c>
      <c r="AE32" s="172"/>
      <c r="AF32" s="172"/>
      <c r="AG32" s="172"/>
      <c r="AH32" s="172" t="s">
        <v>86</v>
      </c>
      <c r="AI32" s="172"/>
      <c r="AJ32" s="172"/>
      <c r="AK32" s="172"/>
      <c r="AL32" s="172">
        <v>0</v>
      </c>
      <c r="AM32" s="172"/>
      <c r="AN32" s="172"/>
      <c r="AO32" s="172"/>
      <c r="AP32" s="172">
        <v>0</v>
      </c>
      <c r="AQ32" s="172"/>
      <c r="AR32" s="172"/>
      <c r="AS32" s="172"/>
    </row>
    <row r="33" spans="1:45" s="171" customFormat="1" ht="24.9" customHeight="1" x14ac:dyDescent="0.2">
      <c r="A33" s="16" t="s">
        <v>51</v>
      </c>
      <c r="B33" s="16"/>
      <c r="C33" s="16"/>
      <c r="D33" s="16"/>
      <c r="E33" s="15"/>
      <c r="F33" s="168">
        <v>2</v>
      </c>
      <c r="G33" s="121"/>
      <c r="H33" s="121"/>
      <c r="I33" s="121"/>
      <c r="J33" s="121" t="s">
        <v>83</v>
      </c>
      <c r="K33" s="121"/>
      <c r="L33" s="121"/>
      <c r="M33" s="121"/>
      <c r="N33" s="121">
        <v>34</v>
      </c>
      <c r="O33" s="121"/>
      <c r="P33" s="121"/>
      <c r="Q33" s="121"/>
      <c r="R33" s="121">
        <v>1024</v>
      </c>
      <c r="S33" s="121"/>
      <c r="T33" s="121"/>
      <c r="U33" s="121"/>
      <c r="V33" s="121">
        <v>0</v>
      </c>
      <c r="W33" s="121"/>
      <c r="X33" s="121"/>
      <c r="Y33" s="121"/>
      <c r="Z33" s="121">
        <v>0</v>
      </c>
      <c r="AA33" s="121"/>
      <c r="AB33" s="121"/>
      <c r="AC33" s="121"/>
      <c r="AD33" s="121">
        <v>3</v>
      </c>
      <c r="AE33" s="121"/>
      <c r="AF33" s="121"/>
      <c r="AG33" s="121"/>
      <c r="AH33" s="121">
        <v>15119</v>
      </c>
      <c r="AI33" s="121"/>
      <c r="AJ33" s="121"/>
      <c r="AK33" s="121"/>
      <c r="AL33" s="121">
        <v>1</v>
      </c>
      <c r="AM33" s="121"/>
      <c r="AN33" s="121"/>
      <c r="AO33" s="121"/>
      <c r="AP33" s="121" t="s">
        <v>83</v>
      </c>
      <c r="AQ33" s="121"/>
      <c r="AR33" s="121"/>
      <c r="AS33" s="121"/>
    </row>
    <row r="34" spans="1:45" ht="24.9" customHeight="1" x14ac:dyDescent="0.2">
      <c r="A34" s="16" t="s">
        <v>50</v>
      </c>
      <c r="B34" s="16"/>
      <c r="C34" s="16"/>
      <c r="D34" s="16"/>
      <c r="E34" s="15"/>
      <c r="F34" s="168">
        <v>7</v>
      </c>
      <c r="G34" s="121"/>
      <c r="H34" s="121"/>
      <c r="I34" s="121"/>
      <c r="J34" s="121">
        <v>152</v>
      </c>
      <c r="K34" s="121"/>
      <c r="L34" s="121"/>
      <c r="M34" s="121"/>
      <c r="N34" s="121">
        <v>28</v>
      </c>
      <c r="O34" s="121"/>
      <c r="P34" s="121"/>
      <c r="Q34" s="121"/>
      <c r="R34" s="121" t="s">
        <v>83</v>
      </c>
      <c r="S34" s="121"/>
      <c r="T34" s="121"/>
      <c r="U34" s="121"/>
      <c r="V34" s="121">
        <v>0</v>
      </c>
      <c r="W34" s="121"/>
      <c r="X34" s="121"/>
      <c r="Y34" s="121"/>
      <c r="Z34" s="121">
        <v>0</v>
      </c>
      <c r="AA34" s="121"/>
      <c r="AB34" s="121"/>
      <c r="AC34" s="121"/>
      <c r="AD34" s="121">
        <v>2</v>
      </c>
      <c r="AE34" s="121"/>
      <c r="AF34" s="121"/>
      <c r="AG34" s="121"/>
      <c r="AH34" s="121" t="s">
        <v>83</v>
      </c>
      <c r="AI34" s="121"/>
      <c r="AJ34" s="121"/>
      <c r="AK34" s="121"/>
      <c r="AL34" s="121">
        <v>1</v>
      </c>
      <c r="AM34" s="121"/>
      <c r="AN34" s="121"/>
      <c r="AO34" s="121"/>
      <c r="AP34" s="121" t="s">
        <v>83</v>
      </c>
      <c r="AQ34" s="121"/>
      <c r="AR34" s="121"/>
      <c r="AS34" s="121"/>
    </row>
    <row r="35" spans="1:45" ht="24.9" hidden="1" customHeight="1" x14ac:dyDescent="0.2">
      <c r="A35" s="170" t="s">
        <v>6</v>
      </c>
      <c r="B35" s="170"/>
      <c r="C35" s="170"/>
      <c r="D35" s="170"/>
      <c r="E35" s="169"/>
      <c r="F35" s="168">
        <v>1</v>
      </c>
      <c r="G35" s="121"/>
      <c r="H35" s="121"/>
      <c r="I35" s="121"/>
      <c r="J35" s="121" t="s">
        <v>85</v>
      </c>
      <c r="K35" s="121"/>
      <c r="L35" s="121"/>
      <c r="M35" s="121"/>
      <c r="N35" s="121">
        <v>5</v>
      </c>
      <c r="O35" s="121"/>
      <c r="P35" s="121"/>
      <c r="Q35" s="121"/>
      <c r="R35" s="121">
        <v>2</v>
      </c>
      <c r="S35" s="121"/>
      <c r="T35" s="121"/>
      <c r="U35" s="121"/>
      <c r="V35" s="121">
        <v>10</v>
      </c>
      <c r="W35" s="121"/>
      <c r="X35" s="121"/>
      <c r="Y35" s="121"/>
      <c r="Z35" s="121">
        <v>20</v>
      </c>
      <c r="AA35" s="121"/>
      <c r="AB35" s="121"/>
      <c r="AC35" s="121"/>
      <c r="AD35" s="121">
        <v>1</v>
      </c>
      <c r="AE35" s="121"/>
      <c r="AF35" s="121"/>
      <c r="AG35" s="121"/>
      <c r="AH35" s="121">
        <f>2+22+23+23+19+13+25</f>
        <v>127</v>
      </c>
      <c r="AI35" s="121"/>
      <c r="AJ35" s="121"/>
      <c r="AK35" s="121"/>
      <c r="AL35" s="121">
        <f>14</f>
        <v>14</v>
      </c>
      <c r="AM35" s="121"/>
      <c r="AN35" s="121"/>
      <c r="AO35" s="121"/>
      <c r="AP35" s="121" t="s">
        <v>83</v>
      </c>
      <c r="AQ35" s="121"/>
      <c r="AR35" s="121"/>
      <c r="AS35" s="121"/>
    </row>
    <row r="36" spans="1:45" ht="24.9" hidden="1" customHeight="1" x14ac:dyDescent="0.2">
      <c r="A36" s="170" t="s">
        <v>4</v>
      </c>
      <c r="B36" s="170"/>
      <c r="C36" s="170"/>
      <c r="D36" s="170"/>
      <c r="E36" s="169"/>
      <c r="F36" s="168">
        <v>2</v>
      </c>
      <c r="G36" s="121"/>
      <c r="H36" s="121"/>
      <c r="I36" s="121"/>
      <c r="J36" s="121" t="s">
        <v>85</v>
      </c>
      <c r="K36" s="121"/>
      <c r="L36" s="121"/>
      <c r="M36" s="121"/>
      <c r="N36" s="121">
        <v>17</v>
      </c>
      <c r="O36" s="121"/>
      <c r="P36" s="121"/>
      <c r="Q36" s="121"/>
      <c r="R36" s="121">
        <v>2</v>
      </c>
      <c r="S36" s="121"/>
      <c r="T36" s="121"/>
      <c r="U36" s="121"/>
      <c r="V36" s="121">
        <v>8</v>
      </c>
      <c r="W36" s="121"/>
      <c r="X36" s="121"/>
      <c r="Y36" s="121"/>
      <c r="Z36" s="121">
        <v>28</v>
      </c>
      <c r="AA36" s="121"/>
      <c r="AB36" s="121"/>
      <c r="AC36" s="121"/>
      <c r="AD36" s="121">
        <v>1</v>
      </c>
      <c r="AE36" s="121"/>
      <c r="AF36" s="121"/>
      <c r="AG36" s="121"/>
      <c r="AH36" s="121">
        <f>25+16+19+33</f>
        <v>93</v>
      </c>
      <c r="AI36" s="121"/>
      <c r="AJ36" s="121"/>
      <c r="AK36" s="121"/>
      <c r="AL36" s="121">
        <v>4</v>
      </c>
      <c r="AM36" s="121"/>
      <c r="AN36" s="121"/>
      <c r="AO36" s="121"/>
      <c r="AP36" s="121" t="s">
        <v>83</v>
      </c>
      <c r="AQ36" s="121"/>
      <c r="AR36" s="121"/>
      <c r="AS36" s="121"/>
    </row>
    <row r="37" spans="1:45" ht="24.9" hidden="1" customHeight="1" x14ac:dyDescent="0.2">
      <c r="A37" s="170" t="s">
        <v>3</v>
      </c>
      <c r="B37" s="170"/>
      <c r="C37" s="170"/>
      <c r="D37" s="170"/>
      <c r="E37" s="169"/>
      <c r="F37" s="168">
        <v>4</v>
      </c>
      <c r="G37" s="121"/>
      <c r="H37" s="121"/>
      <c r="I37" s="121"/>
      <c r="J37" s="121" t="s">
        <v>85</v>
      </c>
      <c r="K37" s="121"/>
      <c r="L37" s="121"/>
      <c r="M37" s="121"/>
      <c r="N37" s="121">
        <v>27</v>
      </c>
      <c r="O37" s="121"/>
      <c r="P37" s="121"/>
      <c r="Q37" s="121"/>
      <c r="R37" s="121">
        <v>11</v>
      </c>
      <c r="S37" s="121"/>
      <c r="T37" s="121"/>
      <c r="U37" s="121"/>
      <c r="V37" s="121">
        <v>4</v>
      </c>
      <c r="W37" s="121"/>
      <c r="X37" s="121"/>
      <c r="Y37" s="121"/>
      <c r="Z37" s="121">
        <v>27</v>
      </c>
      <c r="AA37" s="121"/>
      <c r="AB37" s="121"/>
      <c r="AC37" s="121"/>
      <c r="AD37" s="121">
        <v>1</v>
      </c>
      <c r="AE37" s="121"/>
      <c r="AF37" s="121"/>
      <c r="AG37" s="121"/>
      <c r="AH37" s="121">
        <f>5+10+13+20</f>
        <v>48</v>
      </c>
      <c r="AI37" s="121"/>
      <c r="AJ37" s="121"/>
      <c r="AK37" s="121"/>
      <c r="AL37" s="121">
        <v>4</v>
      </c>
      <c r="AM37" s="121"/>
      <c r="AN37" s="121"/>
      <c r="AO37" s="121"/>
      <c r="AP37" s="121" t="s">
        <v>83</v>
      </c>
      <c r="AQ37" s="121"/>
      <c r="AR37" s="121"/>
      <c r="AS37" s="121"/>
    </row>
    <row r="38" spans="1:45" ht="24.9" customHeight="1" x14ac:dyDescent="0.2">
      <c r="A38" s="16" t="s">
        <v>84</v>
      </c>
      <c r="B38" s="16"/>
      <c r="C38" s="16"/>
      <c r="D38" s="16"/>
      <c r="E38" s="15"/>
      <c r="F38" s="168">
        <v>4</v>
      </c>
      <c r="G38" s="121"/>
      <c r="H38" s="121"/>
      <c r="I38" s="121"/>
      <c r="J38" s="121">
        <v>116</v>
      </c>
      <c r="K38" s="121"/>
      <c r="L38" s="121"/>
      <c r="M38" s="121"/>
      <c r="N38" s="121">
        <v>22</v>
      </c>
      <c r="O38" s="121"/>
      <c r="P38" s="121"/>
      <c r="Q38" s="121"/>
      <c r="R38" s="121">
        <v>320</v>
      </c>
      <c r="S38" s="121"/>
      <c r="T38" s="121"/>
      <c r="U38" s="121"/>
      <c r="V38" s="121">
        <v>0</v>
      </c>
      <c r="W38" s="121"/>
      <c r="X38" s="121"/>
      <c r="Y38" s="121"/>
      <c r="Z38" s="121">
        <v>0</v>
      </c>
      <c r="AA38" s="121"/>
      <c r="AB38" s="121"/>
      <c r="AC38" s="121"/>
      <c r="AD38" s="121" t="s">
        <v>23</v>
      </c>
      <c r="AE38" s="121"/>
      <c r="AF38" s="121"/>
      <c r="AG38" s="121"/>
      <c r="AH38" s="121" t="s">
        <v>23</v>
      </c>
      <c r="AI38" s="121"/>
      <c r="AJ38" s="121"/>
      <c r="AK38" s="121"/>
      <c r="AL38" s="121">
        <v>1</v>
      </c>
      <c r="AM38" s="121"/>
      <c r="AN38" s="121"/>
      <c r="AO38" s="121"/>
      <c r="AP38" s="121" t="s">
        <v>83</v>
      </c>
      <c r="AQ38" s="121"/>
      <c r="AR38" s="121"/>
      <c r="AS38" s="121"/>
    </row>
    <row r="39" spans="1:45" ht="24.9" customHeight="1" x14ac:dyDescent="0.2">
      <c r="A39" s="170" t="s">
        <v>6</v>
      </c>
      <c r="B39" s="170"/>
      <c r="C39" s="170"/>
      <c r="D39" s="170"/>
      <c r="E39" s="169"/>
      <c r="F39" s="168">
        <v>2</v>
      </c>
      <c r="G39" s="121"/>
      <c r="H39" s="121"/>
      <c r="I39" s="121"/>
      <c r="J39" s="121" t="s">
        <v>83</v>
      </c>
      <c r="K39" s="121"/>
      <c r="L39" s="121"/>
      <c r="M39" s="121"/>
      <c r="N39" s="121">
        <v>6</v>
      </c>
      <c r="O39" s="121"/>
      <c r="P39" s="121"/>
      <c r="Q39" s="121"/>
      <c r="R39" s="121" t="s">
        <v>83</v>
      </c>
      <c r="S39" s="121"/>
      <c r="T39" s="121"/>
      <c r="U39" s="121"/>
      <c r="V39" s="121">
        <v>0</v>
      </c>
      <c r="W39" s="121"/>
      <c r="X39" s="121"/>
      <c r="Y39" s="121"/>
      <c r="Z39" s="121">
        <v>0</v>
      </c>
      <c r="AA39" s="121"/>
      <c r="AB39" s="121"/>
      <c r="AC39" s="121"/>
      <c r="AD39" s="121" t="s">
        <v>23</v>
      </c>
      <c r="AE39" s="121"/>
      <c r="AF39" s="121"/>
      <c r="AG39" s="121"/>
      <c r="AH39" s="121" t="s">
        <v>23</v>
      </c>
      <c r="AI39" s="121"/>
      <c r="AJ39" s="121"/>
      <c r="AK39" s="121"/>
      <c r="AL39" s="121" t="s">
        <v>23</v>
      </c>
      <c r="AM39" s="121"/>
      <c r="AN39" s="121"/>
      <c r="AO39" s="121"/>
      <c r="AP39" s="121" t="s">
        <v>23</v>
      </c>
      <c r="AQ39" s="121"/>
      <c r="AR39" s="121"/>
      <c r="AS39" s="121"/>
    </row>
    <row r="40" spans="1:45" ht="24.9" customHeight="1" x14ac:dyDescent="0.2">
      <c r="A40" s="170" t="s">
        <v>4</v>
      </c>
      <c r="B40" s="170"/>
      <c r="C40" s="170"/>
      <c r="D40" s="170"/>
      <c r="E40" s="169"/>
      <c r="F40" s="168">
        <v>1</v>
      </c>
      <c r="G40" s="121"/>
      <c r="H40" s="121"/>
      <c r="I40" s="121"/>
      <c r="J40" s="121" t="s">
        <v>83</v>
      </c>
      <c r="K40" s="121"/>
      <c r="L40" s="121"/>
      <c r="M40" s="121"/>
      <c r="N40" s="121">
        <v>8</v>
      </c>
      <c r="O40" s="121"/>
      <c r="P40" s="121"/>
      <c r="Q40" s="121"/>
      <c r="R40" s="121" t="s">
        <v>83</v>
      </c>
      <c r="S40" s="121"/>
      <c r="T40" s="121"/>
      <c r="U40" s="121"/>
      <c r="V40" s="121">
        <v>0</v>
      </c>
      <c r="W40" s="121"/>
      <c r="X40" s="121"/>
      <c r="Y40" s="121"/>
      <c r="Z40" s="121">
        <v>0</v>
      </c>
      <c r="AA40" s="121"/>
      <c r="AB40" s="121"/>
      <c r="AC40" s="121"/>
      <c r="AD40" s="121" t="s">
        <v>23</v>
      </c>
      <c r="AE40" s="121"/>
      <c r="AF40" s="121"/>
      <c r="AG40" s="121"/>
      <c r="AH40" s="121" t="s">
        <v>23</v>
      </c>
      <c r="AI40" s="121"/>
      <c r="AJ40" s="121"/>
      <c r="AK40" s="121"/>
      <c r="AL40" s="121">
        <v>1</v>
      </c>
      <c r="AM40" s="121"/>
      <c r="AN40" s="121"/>
      <c r="AO40" s="121"/>
      <c r="AP40" s="121" t="s">
        <v>23</v>
      </c>
      <c r="AQ40" s="121"/>
      <c r="AR40" s="121"/>
      <c r="AS40" s="121"/>
    </row>
    <row r="41" spans="1:45" ht="24.9" customHeight="1" x14ac:dyDescent="0.2">
      <c r="A41" s="170" t="s">
        <v>3</v>
      </c>
      <c r="B41" s="170"/>
      <c r="C41" s="170"/>
      <c r="D41" s="170"/>
      <c r="E41" s="169"/>
      <c r="F41" s="168">
        <v>1</v>
      </c>
      <c r="G41" s="121"/>
      <c r="H41" s="121"/>
      <c r="I41" s="121"/>
      <c r="J41" s="121" t="s">
        <v>83</v>
      </c>
      <c r="K41" s="121"/>
      <c r="L41" s="121"/>
      <c r="M41" s="121"/>
      <c r="N41" s="121">
        <v>8</v>
      </c>
      <c r="O41" s="121"/>
      <c r="P41" s="121"/>
      <c r="Q41" s="121"/>
      <c r="R41" s="121">
        <v>66</v>
      </c>
      <c r="S41" s="121"/>
      <c r="T41" s="121"/>
      <c r="U41" s="121"/>
      <c r="V41" s="121">
        <v>0</v>
      </c>
      <c r="W41" s="121"/>
      <c r="X41" s="121"/>
      <c r="Y41" s="121"/>
      <c r="Z41" s="121">
        <v>0</v>
      </c>
      <c r="AA41" s="121"/>
      <c r="AB41" s="121"/>
      <c r="AC41" s="121"/>
      <c r="AD41" s="121" t="s">
        <v>23</v>
      </c>
      <c r="AE41" s="121"/>
      <c r="AF41" s="121"/>
      <c r="AG41" s="121"/>
      <c r="AH41" s="121" t="s">
        <v>23</v>
      </c>
      <c r="AI41" s="121"/>
      <c r="AJ41" s="121"/>
      <c r="AK41" s="121"/>
      <c r="AL41" s="121" t="s">
        <v>23</v>
      </c>
      <c r="AM41" s="121"/>
      <c r="AN41" s="121"/>
      <c r="AO41" s="121"/>
      <c r="AP41" s="121" t="s">
        <v>23</v>
      </c>
      <c r="AQ41" s="121"/>
      <c r="AR41" s="121"/>
      <c r="AS41" s="121"/>
    </row>
    <row r="42" spans="1:45" ht="15.75" customHeight="1" thickBot="1" x14ac:dyDescent="0.25">
      <c r="A42" s="79"/>
      <c r="B42" s="79"/>
      <c r="C42" s="79"/>
      <c r="D42" s="79"/>
      <c r="E42" s="78"/>
      <c r="F42" s="167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6"/>
      <c r="AA42" s="166"/>
      <c r="AB42" s="166"/>
      <c r="AC42" s="166"/>
      <c r="AD42" s="166"/>
      <c r="AE42" s="166"/>
      <c r="AF42" s="166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</row>
    <row r="43" spans="1:45" ht="18.75" customHeight="1" x14ac:dyDescent="0.2">
      <c r="A43" s="164" t="s">
        <v>22</v>
      </c>
      <c r="B43" s="4"/>
      <c r="C43" s="4"/>
      <c r="D43" s="4"/>
      <c r="E43" s="4"/>
      <c r="F43" s="4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s="2" customFormat="1" ht="18.75" customHeight="1" x14ac:dyDescent="0.2"/>
    <row r="49" spans="12:18" ht="27.9" customHeight="1" x14ac:dyDescent="0.2">
      <c r="N49" s="163"/>
      <c r="O49" s="162"/>
      <c r="P49" s="162"/>
      <c r="Q49" s="162"/>
      <c r="R49" s="162"/>
    </row>
    <row r="51" spans="12:18" ht="27.9" customHeight="1" x14ac:dyDescent="0.2">
      <c r="L51" s="90"/>
    </row>
    <row r="52" spans="12:18" ht="27.9" customHeight="1" x14ac:dyDescent="0.2">
      <c r="L52" s="163"/>
      <c r="M52" s="162"/>
      <c r="N52" s="162"/>
      <c r="O52" s="162"/>
      <c r="P52" s="162"/>
    </row>
    <row r="55" spans="12:18" ht="27.9" customHeight="1" x14ac:dyDescent="0.2">
      <c r="N55" s="163"/>
      <c r="O55" s="162"/>
      <c r="P55" s="162"/>
      <c r="Q55" s="162"/>
      <c r="R55" s="162"/>
    </row>
    <row r="57" spans="12:18" ht="27.9" customHeight="1" x14ac:dyDescent="0.2">
      <c r="L57" s="90"/>
    </row>
  </sheetData>
  <mergeCells count="338">
    <mergeCell ref="AD36:AG36"/>
    <mergeCell ref="AH36:AK36"/>
    <mergeCell ref="AL36:AO36"/>
    <mergeCell ref="AP36:AS36"/>
    <mergeCell ref="Z39:AC39"/>
    <mergeCell ref="Z41:AC41"/>
    <mergeCell ref="AD41:AG41"/>
    <mergeCell ref="AH41:AK41"/>
    <mergeCell ref="AL41:AO41"/>
    <mergeCell ref="AP41:AS41"/>
    <mergeCell ref="AD39:AG39"/>
    <mergeCell ref="AH39:AK39"/>
    <mergeCell ref="AL39:AO39"/>
    <mergeCell ref="AP39:AS39"/>
    <mergeCell ref="AL37:AO37"/>
    <mergeCell ref="AP37:AS37"/>
    <mergeCell ref="A42:E42"/>
    <mergeCell ref="F42:J42"/>
    <mergeCell ref="AQ42:AS42"/>
    <mergeCell ref="Z36:AC36"/>
    <mergeCell ref="Z38:AC38"/>
    <mergeCell ref="AD38:AG38"/>
    <mergeCell ref="AH38:AK38"/>
    <mergeCell ref="Z37:AC37"/>
    <mergeCell ref="AD37:AG37"/>
    <mergeCell ref="AH37:AK37"/>
    <mergeCell ref="V35:Y35"/>
    <mergeCell ref="AG42:AK42"/>
    <mergeCell ref="AL42:AP42"/>
    <mergeCell ref="A40:E40"/>
    <mergeCell ref="F40:I40"/>
    <mergeCell ref="J40:M40"/>
    <mergeCell ref="N40:Q40"/>
    <mergeCell ref="A37:E37"/>
    <mergeCell ref="F37:I37"/>
    <mergeCell ref="J37:M37"/>
    <mergeCell ref="A35:E35"/>
    <mergeCell ref="A38:E38"/>
    <mergeCell ref="F35:I35"/>
    <mergeCell ref="J35:M35"/>
    <mergeCell ref="N35:Q35"/>
    <mergeCell ref="R35:U35"/>
    <mergeCell ref="N37:Q37"/>
    <mergeCell ref="R37:U37"/>
    <mergeCell ref="A36:E36"/>
    <mergeCell ref="F36:I36"/>
    <mergeCell ref="A41:E41"/>
    <mergeCell ref="F41:I41"/>
    <mergeCell ref="J41:M41"/>
    <mergeCell ref="N41:Q41"/>
    <mergeCell ref="R41:U41"/>
    <mergeCell ref="V41:Y41"/>
    <mergeCell ref="F39:I39"/>
    <mergeCell ref="J39:M39"/>
    <mergeCell ref="N39:Q39"/>
    <mergeCell ref="R39:U39"/>
    <mergeCell ref="V39:Y39"/>
    <mergeCell ref="V36:Y36"/>
    <mergeCell ref="V37:Y37"/>
    <mergeCell ref="J36:M36"/>
    <mergeCell ref="N36:Q36"/>
    <mergeCell ref="R36:U36"/>
    <mergeCell ref="K42:O42"/>
    <mergeCell ref="P42:T42"/>
    <mergeCell ref="U42:Y42"/>
    <mergeCell ref="A34:E34"/>
    <mergeCell ref="F34:I34"/>
    <mergeCell ref="J34:M34"/>
    <mergeCell ref="N34:Q34"/>
    <mergeCell ref="R34:U34"/>
    <mergeCell ref="V34:Y34"/>
    <mergeCell ref="A39:E39"/>
    <mergeCell ref="AP34:AS34"/>
    <mergeCell ref="AL35:AO35"/>
    <mergeCell ref="AP35:AS35"/>
    <mergeCell ref="Z35:AC35"/>
    <mergeCell ref="AD35:AG35"/>
    <mergeCell ref="AH35:AK35"/>
    <mergeCell ref="N32:Q32"/>
    <mergeCell ref="R32:U32"/>
    <mergeCell ref="AD33:AG33"/>
    <mergeCell ref="AH33:AK33"/>
    <mergeCell ref="AL33:AO33"/>
    <mergeCell ref="Z34:AC34"/>
    <mergeCell ref="AD34:AG34"/>
    <mergeCell ref="AH34:AK34"/>
    <mergeCell ref="AL34:AO34"/>
    <mergeCell ref="AP31:AS31"/>
    <mergeCell ref="Z30:AC30"/>
    <mergeCell ref="AD30:AG30"/>
    <mergeCell ref="AH30:AK30"/>
    <mergeCell ref="A33:E33"/>
    <mergeCell ref="F33:I33"/>
    <mergeCell ref="J33:M33"/>
    <mergeCell ref="N33:Q33"/>
    <mergeCell ref="R33:U33"/>
    <mergeCell ref="C32:E32"/>
    <mergeCell ref="AH29:AK29"/>
    <mergeCell ref="AL29:AO29"/>
    <mergeCell ref="AP29:AS29"/>
    <mergeCell ref="C30:E30"/>
    <mergeCell ref="F30:I30"/>
    <mergeCell ref="J30:M30"/>
    <mergeCell ref="N30:Q30"/>
    <mergeCell ref="R30:U30"/>
    <mergeCell ref="V30:Y30"/>
    <mergeCell ref="C31:E31"/>
    <mergeCell ref="F31:I31"/>
    <mergeCell ref="J31:M31"/>
    <mergeCell ref="N31:Q31"/>
    <mergeCell ref="R31:U31"/>
    <mergeCell ref="AD29:AG29"/>
    <mergeCell ref="V31:Y31"/>
    <mergeCell ref="Z31:AC31"/>
    <mergeCell ref="AD31:AG31"/>
    <mergeCell ref="V29:Y29"/>
    <mergeCell ref="Z29:AC29"/>
    <mergeCell ref="J27:M27"/>
    <mergeCell ref="N27:Q27"/>
    <mergeCell ref="R27:U27"/>
    <mergeCell ref="V27:Y27"/>
    <mergeCell ref="Z27:AC27"/>
    <mergeCell ref="F20:I20"/>
    <mergeCell ref="J20:M20"/>
    <mergeCell ref="N20:Q20"/>
    <mergeCell ref="R20:U20"/>
    <mergeCell ref="A29:E29"/>
    <mergeCell ref="F29:I29"/>
    <mergeCell ref="J29:M29"/>
    <mergeCell ref="N29:Q29"/>
    <mergeCell ref="R29:U29"/>
    <mergeCell ref="A11:E11"/>
    <mergeCell ref="F11:I11"/>
    <mergeCell ref="J11:M11"/>
    <mergeCell ref="N11:Q11"/>
    <mergeCell ref="R11:U11"/>
    <mergeCell ref="A12:E12"/>
    <mergeCell ref="A13:E13"/>
    <mergeCell ref="A14:E14"/>
    <mergeCell ref="A23:AS23"/>
    <mergeCell ref="A24:AJ24"/>
    <mergeCell ref="AN25:AS25"/>
    <mergeCell ref="N12:Q12"/>
    <mergeCell ref="R12:U12"/>
    <mergeCell ref="AP20:AS20"/>
    <mergeCell ref="Z20:AC20"/>
    <mergeCell ref="A20:E20"/>
    <mergeCell ref="AL16:AO16"/>
    <mergeCell ref="AL17:AO17"/>
    <mergeCell ref="V11:Y11"/>
    <mergeCell ref="Z12:AC12"/>
    <mergeCell ref="F12:I12"/>
    <mergeCell ref="J12:M12"/>
    <mergeCell ref="AH10:AK10"/>
    <mergeCell ref="V20:Y20"/>
    <mergeCell ref="Z11:AC11"/>
    <mergeCell ref="AD11:AG11"/>
    <mergeCell ref="AH11:AK11"/>
    <mergeCell ref="AL11:AO11"/>
    <mergeCell ref="AD20:AG20"/>
    <mergeCell ref="AH20:AK20"/>
    <mergeCell ref="AL20:AO20"/>
    <mergeCell ref="AD13:AG13"/>
    <mergeCell ref="AP10:AS10"/>
    <mergeCell ref="F8:I8"/>
    <mergeCell ref="J8:M8"/>
    <mergeCell ref="N8:Q8"/>
    <mergeCell ref="R8:U8"/>
    <mergeCell ref="V8:Y8"/>
    <mergeCell ref="AH9:AK9"/>
    <mergeCell ref="AL10:AO10"/>
    <mergeCell ref="Z10:AC10"/>
    <mergeCell ref="AD10:AG10"/>
    <mergeCell ref="B10:E10"/>
    <mergeCell ref="F10:I10"/>
    <mergeCell ref="J10:M10"/>
    <mergeCell ref="N10:Q10"/>
    <mergeCell ref="R10:U10"/>
    <mergeCell ref="V10:Y10"/>
    <mergeCell ref="B8:E8"/>
    <mergeCell ref="F9:I9"/>
    <mergeCell ref="J9:M9"/>
    <mergeCell ref="N9:Q9"/>
    <mergeCell ref="R9:U9"/>
    <mergeCell ref="AL9:AO9"/>
    <mergeCell ref="B9:E9"/>
    <mergeCell ref="AD9:AG9"/>
    <mergeCell ref="AH8:AK8"/>
    <mergeCell ref="AL8:AO8"/>
    <mergeCell ref="AP8:AS8"/>
    <mergeCell ref="Z7:AC7"/>
    <mergeCell ref="AD7:AG7"/>
    <mergeCell ref="Z9:AC9"/>
    <mergeCell ref="AL7:AO7"/>
    <mergeCell ref="AP9:AS9"/>
    <mergeCell ref="A7:E7"/>
    <mergeCell ref="F7:I7"/>
    <mergeCell ref="J7:M7"/>
    <mergeCell ref="N7:Q7"/>
    <mergeCell ref="R7:U7"/>
    <mergeCell ref="AP7:AS7"/>
    <mergeCell ref="AH12:AK12"/>
    <mergeCell ref="V7:Y7"/>
    <mergeCell ref="V9:Y9"/>
    <mergeCell ref="AP12:AS12"/>
    <mergeCell ref="AP11:AS11"/>
    <mergeCell ref="R5:U5"/>
    <mergeCell ref="V5:Y5"/>
    <mergeCell ref="Z5:AC5"/>
    <mergeCell ref="AP5:AS5"/>
    <mergeCell ref="Z8:AC8"/>
    <mergeCell ref="J5:M5"/>
    <mergeCell ref="N5:Q5"/>
    <mergeCell ref="AL5:AO5"/>
    <mergeCell ref="V12:Y12"/>
    <mergeCell ref="AL12:AO12"/>
    <mergeCell ref="AH7:AK7"/>
    <mergeCell ref="AD5:AG5"/>
    <mergeCell ref="AH5:AK5"/>
    <mergeCell ref="AD8:AG8"/>
    <mergeCell ref="AD12:AG12"/>
    <mergeCell ref="AL14:AO14"/>
    <mergeCell ref="AP14:AS14"/>
    <mergeCell ref="Z14:AC14"/>
    <mergeCell ref="AH13:AK13"/>
    <mergeCell ref="AL13:AO13"/>
    <mergeCell ref="A2:AS2"/>
    <mergeCell ref="AN3:AS3"/>
    <mergeCell ref="A4:E5"/>
    <mergeCell ref="F4:I5"/>
    <mergeCell ref="J4:AS4"/>
    <mergeCell ref="N14:Q14"/>
    <mergeCell ref="R14:U14"/>
    <mergeCell ref="V14:Y14"/>
    <mergeCell ref="Z13:AC13"/>
    <mergeCell ref="AD14:AG14"/>
    <mergeCell ref="AH14:AK14"/>
    <mergeCell ref="AL15:AO15"/>
    <mergeCell ref="AP15:AS15"/>
    <mergeCell ref="F13:I13"/>
    <mergeCell ref="J13:M13"/>
    <mergeCell ref="N13:Q13"/>
    <mergeCell ref="R13:U13"/>
    <mergeCell ref="V13:Y13"/>
    <mergeCell ref="AP13:AS13"/>
    <mergeCell ref="F14:I14"/>
    <mergeCell ref="J14:M14"/>
    <mergeCell ref="AH15:AK15"/>
    <mergeCell ref="A16:E16"/>
    <mergeCell ref="F16:I16"/>
    <mergeCell ref="J16:M16"/>
    <mergeCell ref="N16:Q16"/>
    <mergeCell ref="R16:U16"/>
    <mergeCell ref="V16:Y16"/>
    <mergeCell ref="Z16:AC16"/>
    <mergeCell ref="AD16:AG16"/>
    <mergeCell ref="AH16:AK16"/>
    <mergeCell ref="AH17:AK17"/>
    <mergeCell ref="AP16:AS16"/>
    <mergeCell ref="A15:E15"/>
    <mergeCell ref="F15:I15"/>
    <mergeCell ref="J15:M15"/>
    <mergeCell ref="N15:Q15"/>
    <mergeCell ref="R15:U15"/>
    <mergeCell ref="V15:Y15"/>
    <mergeCell ref="Z15:AC15"/>
    <mergeCell ref="AD15:AG15"/>
    <mergeCell ref="AL18:AO18"/>
    <mergeCell ref="AP18:AS18"/>
    <mergeCell ref="A17:E17"/>
    <mergeCell ref="F17:I17"/>
    <mergeCell ref="J17:M17"/>
    <mergeCell ref="N17:Q17"/>
    <mergeCell ref="R17:U17"/>
    <mergeCell ref="V17:Y17"/>
    <mergeCell ref="Z17:AC17"/>
    <mergeCell ref="AD17:AG17"/>
    <mergeCell ref="AP17:AS17"/>
    <mergeCell ref="A18:E18"/>
    <mergeCell ref="F18:I18"/>
    <mergeCell ref="J18:M18"/>
    <mergeCell ref="N18:Q18"/>
    <mergeCell ref="R18:U18"/>
    <mergeCell ref="V18:Y18"/>
    <mergeCell ref="Z18:AC18"/>
    <mergeCell ref="AD18:AG18"/>
    <mergeCell ref="AH18:AK18"/>
    <mergeCell ref="A26:E27"/>
    <mergeCell ref="F26:M26"/>
    <mergeCell ref="N26:U26"/>
    <mergeCell ref="V26:AC26"/>
    <mergeCell ref="AD26:AK26"/>
    <mergeCell ref="AL26:AS26"/>
    <mergeCell ref="F27:I27"/>
    <mergeCell ref="AL38:AO38"/>
    <mergeCell ref="AP38:AS38"/>
    <mergeCell ref="A19:E19"/>
    <mergeCell ref="F19:I19"/>
    <mergeCell ref="J19:M19"/>
    <mergeCell ref="N19:Q19"/>
    <mergeCell ref="R19:U19"/>
    <mergeCell ref="V19:Y19"/>
    <mergeCell ref="Z19:AC19"/>
    <mergeCell ref="AD19:AG19"/>
    <mergeCell ref="V32:Y32"/>
    <mergeCell ref="V33:Y33"/>
    <mergeCell ref="Z33:AC33"/>
    <mergeCell ref="F38:I38"/>
    <mergeCell ref="J38:M38"/>
    <mergeCell ref="N38:Q38"/>
    <mergeCell ref="R38:U38"/>
    <mergeCell ref="V38:Y38"/>
    <mergeCell ref="F32:I32"/>
    <mergeCell ref="J32:M32"/>
    <mergeCell ref="AL30:AO30"/>
    <mergeCell ref="AP30:AS30"/>
    <mergeCell ref="AP33:AS33"/>
    <mergeCell ref="Z32:AC32"/>
    <mergeCell ref="AD32:AG32"/>
    <mergeCell ref="AH32:AK32"/>
    <mergeCell ref="AL32:AO32"/>
    <mergeCell ref="AP32:AS32"/>
    <mergeCell ref="AH31:AK31"/>
    <mergeCell ref="AL31:AO31"/>
    <mergeCell ref="AL19:AO19"/>
    <mergeCell ref="AP19:AS19"/>
    <mergeCell ref="AH27:AK27"/>
    <mergeCell ref="AL27:AO27"/>
    <mergeCell ref="AP27:AS27"/>
    <mergeCell ref="AD27:AG27"/>
    <mergeCell ref="AH19:AK19"/>
    <mergeCell ref="AD40:AG40"/>
    <mergeCell ref="AH40:AK40"/>
    <mergeCell ref="AL40:AO40"/>
    <mergeCell ref="AP40:AS40"/>
    <mergeCell ref="R40:U40"/>
    <mergeCell ref="V40:Y40"/>
    <mergeCell ref="Z40:AC40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F2E3-65D9-4FC0-8BDF-7BAC15C42199}">
  <sheetPr>
    <tabColor rgb="FFFF0000"/>
  </sheetPr>
  <dimension ref="A1:AW36"/>
  <sheetViews>
    <sheetView view="pageBreakPreview" zoomScaleNormal="100" zoomScaleSheetLayoutView="100" workbookViewId="0"/>
  </sheetViews>
  <sheetFormatPr defaultColWidth="1.88671875" defaultRowHeight="13.2" outlineLevelRow="1" x14ac:dyDescent="0.2"/>
  <cols>
    <col min="1" max="41" width="2.21875" style="1" customWidth="1"/>
    <col min="42" max="48" width="2.33203125" style="1" customWidth="1"/>
    <col min="49" max="49" width="4.44140625" style="1" bestFit="1" customWidth="1"/>
    <col min="50" max="16384" width="1.88671875" style="1"/>
  </cols>
  <sheetData>
    <row r="1" spans="1:49" ht="34.5" customHeight="1" x14ac:dyDescent="0.2">
      <c r="A1" s="55"/>
      <c r="G1" s="55"/>
      <c r="M1" s="55"/>
      <c r="AQ1" s="1" t="s">
        <v>150</v>
      </c>
    </row>
    <row r="2" spans="1:49" ht="25.5" customHeight="1" x14ac:dyDescent="0.2">
      <c r="A2" s="216" t="s">
        <v>149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Q2" s="1" t="s">
        <v>148</v>
      </c>
    </row>
    <row r="3" spans="1:49" ht="13.8" thickBot="1" x14ac:dyDescent="0.25">
      <c r="A3" s="1" t="s">
        <v>147</v>
      </c>
      <c r="AQ3" s="1" t="s">
        <v>146</v>
      </c>
    </row>
    <row r="4" spans="1:49" ht="24.75" customHeight="1" x14ac:dyDescent="0.2">
      <c r="A4" s="115" t="s">
        <v>17</v>
      </c>
      <c r="B4" s="131"/>
      <c r="C4" s="131"/>
      <c r="D4" s="131"/>
      <c r="E4" s="131"/>
      <c r="F4" s="114" t="s">
        <v>145</v>
      </c>
      <c r="G4" s="113"/>
      <c r="H4" s="113"/>
      <c r="I4" s="113"/>
      <c r="J4" s="113"/>
      <c r="K4" s="113"/>
      <c r="L4" s="115"/>
      <c r="M4" s="114" t="s">
        <v>144</v>
      </c>
      <c r="N4" s="113"/>
      <c r="O4" s="113"/>
      <c r="P4" s="113"/>
      <c r="Q4" s="113"/>
      <c r="R4" s="113"/>
      <c r="S4" s="113"/>
      <c r="T4" s="113"/>
      <c r="U4" s="113"/>
      <c r="V4" s="114" t="s">
        <v>143</v>
      </c>
      <c r="W4" s="113"/>
      <c r="X4" s="113"/>
      <c r="Y4" s="113"/>
      <c r="Z4" s="113"/>
      <c r="AA4" s="113"/>
      <c r="AB4" s="113"/>
      <c r="AC4" s="113"/>
      <c r="AD4" s="113"/>
      <c r="AE4" s="114" t="s">
        <v>142</v>
      </c>
      <c r="AF4" s="113"/>
      <c r="AG4" s="113"/>
      <c r="AH4" s="113"/>
      <c r="AI4" s="113"/>
      <c r="AJ4" s="113"/>
      <c r="AK4" s="113"/>
      <c r="AL4" s="113"/>
      <c r="AM4" s="113"/>
    </row>
    <row r="5" spans="1:49" ht="24.75" customHeight="1" x14ac:dyDescent="0.2">
      <c r="A5" s="127"/>
      <c r="B5" s="126"/>
      <c r="C5" s="126"/>
      <c r="D5" s="126"/>
      <c r="E5" s="126"/>
      <c r="F5" s="215" t="s">
        <v>141</v>
      </c>
      <c r="G5" s="214"/>
      <c r="H5" s="214"/>
      <c r="I5" s="213"/>
      <c r="J5" s="215" t="s">
        <v>140</v>
      </c>
      <c r="K5" s="214"/>
      <c r="L5" s="213"/>
      <c r="M5" s="215" t="s">
        <v>141</v>
      </c>
      <c r="N5" s="214"/>
      <c r="O5" s="214"/>
      <c r="P5" s="214"/>
      <c r="Q5" s="213"/>
      <c r="R5" s="215" t="s">
        <v>140</v>
      </c>
      <c r="S5" s="214"/>
      <c r="T5" s="214"/>
      <c r="U5" s="213"/>
      <c r="V5" s="215" t="s">
        <v>141</v>
      </c>
      <c r="W5" s="214"/>
      <c r="X5" s="214"/>
      <c r="Y5" s="214"/>
      <c r="Z5" s="213"/>
      <c r="AA5" s="215" t="s">
        <v>140</v>
      </c>
      <c r="AB5" s="214"/>
      <c r="AC5" s="214"/>
      <c r="AD5" s="213"/>
      <c r="AE5" s="215" t="s">
        <v>141</v>
      </c>
      <c r="AF5" s="214"/>
      <c r="AG5" s="214"/>
      <c r="AH5" s="214"/>
      <c r="AI5" s="213"/>
      <c r="AJ5" s="215" t="s">
        <v>140</v>
      </c>
      <c r="AK5" s="214"/>
      <c r="AL5" s="214"/>
      <c r="AM5" s="213"/>
    </row>
    <row r="6" spans="1:49" ht="21" customHeight="1" x14ac:dyDescent="0.2">
      <c r="A6" s="24"/>
      <c r="B6" s="24"/>
      <c r="C6" s="24"/>
      <c r="D6" s="24"/>
      <c r="E6" s="23"/>
    </row>
    <row r="7" spans="1:49" ht="30" customHeight="1" x14ac:dyDescent="0.2">
      <c r="A7" s="89" t="s">
        <v>84</v>
      </c>
      <c r="B7" s="89"/>
      <c r="C7" s="89"/>
      <c r="D7" s="89"/>
      <c r="E7" s="88"/>
      <c r="F7" s="209">
        <v>211</v>
      </c>
      <c r="G7" s="208"/>
      <c r="H7" s="208"/>
      <c r="I7" s="208"/>
      <c r="J7" s="208">
        <v>116</v>
      </c>
      <c r="K7" s="208"/>
      <c r="L7" s="208"/>
      <c r="M7" s="208">
        <v>193</v>
      </c>
      <c r="N7" s="208"/>
      <c r="O7" s="208"/>
      <c r="P7" s="208"/>
      <c r="Q7" s="208"/>
      <c r="R7" s="208">
        <v>105</v>
      </c>
      <c r="S7" s="208"/>
      <c r="T7" s="208"/>
      <c r="U7" s="208"/>
      <c r="V7" s="208">
        <v>17</v>
      </c>
      <c r="W7" s="208"/>
      <c r="X7" s="208"/>
      <c r="Y7" s="208"/>
      <c r="Z7" s="208"/>
      <c r="AA7" s="208">
        <v>8</v>
      </c>
      <c r="AB7" s="208"/>
      <c r="AC7" s="208"/>
      <c r="AD7" s="208"/>
      <c r="AE7" s="208">
        <v>8</v>
      </c>
      <c r="AF7" s="208"/>
      <c r="AG7" s="208"/>
      <c r="AH7" s="208"/>
      <c r="AI7" s="208"/>
      <c r="AJ7" s="208">
        <v>3</v>
      </c>
      <c r="AK7" s="208"/>
      <c r="AL7" s="208"/>
      <c r="AM7" s="208"/>
    </row>
    <row r="8" spans="1:49" ht="30" customHeight="1" x14ac:dyDescent="0.2">
      <c r="A8" s="211" t="s">
        <v>139</v>
      </c>
      <c r="B8" s="211"/>
      <c r="C8" s="211"/>
      <c r="D8" s="211"/>
      <c r="E8" s="210"/>
      <c r="F8" s="209">
        <v>81</v>
      </c>
      <c r="G8" s="208"/>
      <c r="H8" s="208"/>
      <c r="I8" s="208"/>
      <c r="J8" s="208">
        <v>41</v>
      </c>
      <c r="K8" s="208"/>
      <c r="L8" s="208"/>
      <c r="M8" s="208">
        <v>76</v>
      </c>
      <c r="N8" s="208"/>
      <c r="O8" s="208"/>
      <c r="P8" s="208"/>
      <c r="Q8" s="208"/>
      <c r="R8" s="208">
        <v>39</v>
      </c>
      <c r="S8" s="208"/>
      <c r="T8" s="208"/>
      <c r="U8" s="208"/>
      <c r="V8" s="208">
        <v>6</v>
      </c>
      <c r="W8" s="208"/>
      <c r="X8" s="208"/>
      <c r="Y8" s="208"/>
      <c r="Z8" s="208"/>
      <c r="AA8" s="208">
        <v>0</v>
      </c>
      <c r="AB8" s="208"/>
      <c r="AC8" s="208"/>
      <c r="AD8" s="208"/>
      <c r="AE8" s="208">
        <v>4</v>
      </c>
      <c r="AF8" s="208"/>
      <c r="AG8" s="208"/>
      <c r="AH8" s="208"/>
      <c r="AI8" s="208"/>
      <c r="AJ8" s="208">
        <v>1</v>
      </c>
      <c r="AK8" s="208"/>
      <c r="AL8" s="208"/>
      <c r="AM8" s="208"/>
    </row>
    <row r="9" spans="1:49" ht="30" customHeight="1" x14ac:dyDescent="0.2">
      <c r="A9" s="211" t="s">
        <v>138</v>
      </c>
      <c r="B9" s="211"/>
      <c r="C9" s="211"/>
      <c r="D9" s="211"/>
      <c r="E9" s="210"/>
      <c r="F9" s="209">
        <v>65</v>
      </c>
      <c r="G9" s="208"/>
      <c r="H9" s="208"/>
      <c r="I9" s="208"/>
      <c r="J9" s="208">
        <v>34</v>
      </c>
      <c r="K9" s="208"/>
      <c r="L9" s="208"/>
      <c r="M9" s="208">
        <v>55</v>
      </c>
      <c r="N9" s="208"/>
      <c r="O9" s="208"/>
      <c r="P9" s="208"/>
      <c r="Q9" s="208"/>
      <c r="R9" s="208">
        <v>27</v>
      </c>
      <c r="S9" s="208"/>
      <c r="T9" s="208"/>
      <c r="U9" s="208"/>
      <c r="V9" s="208">
        <v>8</v>
      </c>
      <c r="W9" s="208"/>
      <c r="X9" s="208"/>
      <c r="Y9" s="208"/>
      <c r="Z9" s="208"/>
      <c r="AA9" s="208">
        <v>6</v>
      </c>
      <c r="AB9" s="208"/>
      <c r="AC9" s="208"/>
      <c r="AD9" s="208"/>
      <c r="AE9" s="208">
        <v>2</v>
      </c>
      <c r="AF9" s="208"/>
      <c r="AG9" s="208"/>
      <c r="AH9" s="208"/>
      <c r="AI9" s="208"/>
      <c r="AJ9" s="208">
        <v>1</v>
      </c>
      <c r="AK9" s="208"/>
      <c r="AL9" s="208"/>
      <c r="AM9" s="208"/>
      <c r="AW9" s="212"/>
    </row>
    <row r="10" spans="1:49" ht="30" customHeight="1" x14ac:dyDescent="0.2">
      <c r="A10" s="211" t="s">
        <v>137</v>
      </c>
      <c r="B10" s="211"/>
      <c r="C10" s="211"/>
      <c r="D10" s="211"/>
      <c r="E10" s="210"/>
      <c r="F10" s="209">
        <v>65</v>
      </c>
      <c r="G10" s="208"/>
      <c r="H10" s="208"/>
      <c r="I10" s="208"/>
      <c r="J10" s="208">
        <v>41</v>
      </c>
      <c r="K10" s="208"/>
      <c r="L10" s="208"/>
      <c r="M10" s="208">
        <v>62</v>
      </c>
      <c r="N10" s="208"/>
      <c r="O10" s="208"/>
      <c r="P10" s="208"/>
      <c r="Q10" s="208"/>
      <c r="R10" s="208">
        <v>40</v>
      </c>
      <c r="S10" s="208"/>
      <c r="T10" s="208"/>
      <c r="U10" s="208"/>
      <c r="V10" s="208">
        <v>3</v>
      </c>
      <c r="W10" s="208"/>
      <c r="X10" s="208"/>
      <c r="Y10" s="208"/>
      <c r="Z10" s="208"/>
      <c r="AA10" s="208">
        <v>2</v>
      </c>
      <c r="AB10" s="208"/>
      <c r="AC10" s="208"/>
      <c r="AD10" s="208"/>
      <c r="AE10" s="208">
        <v>2</v>
      </c>
      <c r="AF10" s="208"/>
      <c r="AG10" s="208"/>
      <c r="AH10" s="208"/>
      <c r="AI10" s="208"/>
      <c r="AJ10" s="208">
        <v>0</v>
      </c>
      <c r="AK10" s="208"/>
      <c r="AL10" s="208"/>
      <c r="AM10" s="208"/>
    </row>
    <row r="11" spans="1:49" ht="22.5" customHeight="1" thickBot="1" x14ac:dyDescent="0.25">
      <c r="A11" s="79"/>
      <c r="B11" s="79"/>
      <c r="C11" s="79"/>
      <c r="D11" s="79"/>
      <c r="E11" s="78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</row>
    <row r="12" spans="1:49" ht="18.75" customHeight="1" x14ac:dyDescent="0.2">
      <c r="A12" s="4" t="s">
        <v>0</v>
      </c>
      <c r="B12" s="4"/>
      <c r="C12" s="4"/>
      <c r="D12" s="4"/>
    </row>
    <row r="13" spans="1:49" ht="34.5" customHeight="1" x14ac:dyDescent="0.2">
      <c r="A13" s="55"/>
      <c r="G13" s="55"/>
      <c r="M13" s="55"/>
    </row>
    <row r="14" spans="1:49" ht="24.9" customHeight="1" x14ac:dyDescent="0.2">
      <c r="A14" s="54" t="s">
        <v>136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3"/>
      <c r="AO14" s="53"/>
      <c r="AP14" s="53"/>
    </row>
    <row r="15" spans="1:49" ht="13.8" thickBot="1" x14ac:dyDescent="0.25">
      <c r="A15" s="1" t="s">
        <v>109</v>
      </c>
    </row>
    <row r="16" spans="1:49" ht="35.1" customHeight="1" x14ac:dyDescent="0.2">
      <c r="A16" s="117" t="s">
        <v>17</v>
      </c>
      <c r="B16" s="75"/>
      <c r="C16" s="75"/>
      <c r="D16" s="75"/>
      <c r="E16" s="75"/>
      <c r="F16" s="75" t="s">
        <v>135</v>
      </c>
      <c r="G16" s="75"/>
      <c r="H16" s="75"/>
      <c r="I16" s="75"/>
      <c r="J16" s="205" t="s">
        <v>134</v>
      </c>
      <c r="K16" s="75"/>
      <c r="L16" s="75"/>
      <c r="M16" s="75"/>
      <c r="N16" s="205" t="s">
        <v>133</v>
      </c>
      <c r="O16" s="75"/>
      <c r="P16" s="75"/>
      <c r="Q16" s="75"/>
      <c r="R16" s="205" t="s">
        <v>132</v>
      </c>
      <c r="S16" s="75"/>
      <c r="T16" s="75"/>
      <c r="U16" s="205" t="s">
        <v>131</v>
      </c>
      <c r="V16" s="75"/>
      <c r="W16" s="75"/>
      <c r="X16" s="206" t="s">
        <v>130</v>
      </c>
      <c r="Y16" s="75"/>
      <c r="Z16" s="75"/>
      <c r="AA16" s="75"/>
      <c r="AB16" s="205" t="s">
        <v>129</v>
      </c>
      <c r="AC16" s="75"/>
      <c r="AD16" s="75"/>
      <c r="AE16" s="75"/>
      <c r="AF16" s="75" t="s">
        <v>128</v>
      </c>
      <c r="AG16" s="75"/>
      <c r="AH16" s="75"/>
      <c r="AI16" s="75"/>
      <c r="AJ16" s="75" t="s">
        <v>72</v>
      </c>
      <c r="AK16" s="75"/>
      <c r="AL16" s="75"/>
      <c r="AM16" s="161"/>
    </row>
    <row r="17" spans="1:39" ht="35.1" customHeight="1" x14ac:dyDescent="0.2">
      <c r="A17" s="111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151"/>
    </row>
    <row r="18" spans="1:39" ht="21" customHeight="1" x14ac:dyDescent="0.2">
      <c r="A18" s="3"/>
      <c r="B18" s="3"/>
      <c r="C18" s="3"/>
      <c r="D18" s="3"/>
      <c r="E18" s="108"/>
      <c r="F18" s="6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24.75" hidden="1" customHeight="1" outlineLevel="1" x14ac:dyDescent="0.2">
      <c r="A19" s="89" t="s">
        <v>127</v>
      </c>
      <c r="B19" s="89"/>
      <c r="C19" s="89"/>
      <c r="D19" s="89"/>
      <c r="E19" s="88"/>
      <c r="F19" s="204">
        <f>SUM(J19:AJ19)</f>
        <v>842.01</v>
      </c>
      <c r="G19" s="202"/>
      <c r="H19" s="202"/>
      <c r="I19" s="202"/>
      <c r="J19" s="202">
        <v>80.17</v>
      </c>
      <c r="K19" s="202"/>
      <c r="L19" s="202"/>
      <c r="M19" s="202"/>
      <c r="N19" s="203" t="s">
        <v>120</v>
      </c>
      <c r="O19" s="203"/>
      <c r="P19" s="203"/>
      <c r="Q19" s="203"/>
      <c r="R19" s="203" t="s">
        <v>120</v>
      </c>
      <c r="S19" s="203"/>
      <c r="T19" s="203"/>
      <c r="U19" s="203" t="s">
        <v>120</v>
      </c>
      <c r="V19" s="203"/>
      <c r="W19" s="203"/>
      <c r="X19" s="202">
        <v>39.03</v>
      </c>
      <c r="Y19" s="202"/>
      <c r="Z19" s="202"/>
      <c r="AA19" s="202"/>
      <c r="AB19" s="202">
        <v>38.35</v>
      </c>
      <c r="AC19" s="202"/>
      <c r="AD19" s="202"/>
      <c r="AE19" s="202"/>
      <c r="AF19" s="201">
        <v>336.57</v>
      </c>
      <c r="AG19" s="201"/>
      <c r="AH19" s="201"/>
      <c r="AI19" s="201"/>
      <c r="AJ19" s="201">
        <v>347.89</v>
      </c>
      <c r="AK19" s="201"/>
      <c r="AL19" s="201"/>
      <c r="AM19" s="201"/>
    </row>
    <row r="20" spans="1:39" ht="24.75" hidden="1" customHeight="1" outlineLevel="1" x14ac:dyDescent="0.2">
      <c r="A20" s="86" t="s">
        <v>126</v>
      </c>
      <c r="B20" s="86"/>
      <c r="C20" s="86"/>
      <c r="D20" s="86"/>
      <c r="E20" s="85"/>
      <c r="F20" s="204">
        <f>SUM(J20:AJ20)</f>
        <v>893.06999999999994</v>
      </c>
      <c r="G20" s="202"/>
      <c r="H20" s="202"/>
      <c r="I20" s="202"/>
      <c r="J20" s="202">
        <v>51.26</v>
      </c>
      <c r="K20" s="202"/>
      <c r="L20" s="202"/>
      <c r="M20" s="202"/>
      <c r="N20" s="203" t="s">
        <v>120</v>
      </c>
      <c r="O20" s="203"/>
      <c r="P20" s="203"/>
      <c r="Q20" s="203"/>
      <c r="R20" s="203" t="s">
        <v>120</v>
      </c>
      <c r="S20" s="203"/>
      <c r="T20" s="203"/>
      <c r="U20" s="203" t="s">
        <v>120</v>
      </c>
      <c r="V20" s="203"/>
      <c r="W20" s="203"/>
      <c r="X20" s="202">
        <v>8.3000000000000007</v>
      </c>
      <c r="Y20" s="202"/>
      <c r="Z20" s="202"/>
      <c r="AA20" s="202"/>
      <c r="AB20" s="202">
        <v>178.48</v>
      </c>
      <c r="AC20" s="202"/>
      <c r="AD20" s="202"/>
      <c r="AE20" s="202"/>
      <c r="AF20" s="201">
        <v>517.91</v>
      </c>
      <c r="AG20" s="201"/>
      <c r="AH20" s="201"/>
      <c r="AI20" s="201"/>
      <c r="AJ20" s="201">
        <v>137.12</v>
      </c>
      <c r="AK20" s="201"/>
      <c r="AL20" s="201"/>
      <c r="AM20" s="201"/>
    </row>
    <row r="21" spans="1:39" ht="24.75" hidden="1" customHeight="1" outlineLevel="1" x14ac:dyDescent="0.2">
      <c r="A21" s="86" t="s">
        <v>51</v>
      </c>
      <c r="B21" s="89"/>
      <c r="C21" s="89"/>
      <c r="D21" s="89"/>
      <c r="E21" s="88"/>
      <c r="F21" s="204">
        <f>SUM(J21:AJ21)</f>
        <v>967.81999999999994</v>
      </c>
      <c r="G21" s="202"/>
      <c r="H21" s="202"/>
      <c r="I21" s="202"/>
      <c r="J21" s="202">
        <v>101.45</v>
      </c>
      <c r="K21" s="202"/>
      <c r="L21" s="202"/>
      <c r="M21" s="202"/>
      <c r="N21" s="203" t="s">
        <v>120</v>
      </c>
      <c r="O21" s="203"/>
      <c r="P21" s="203"/>
      <c r="Q21" s="203"/>
      <c r="R21" s="203" t="s">
        <v>120</v>
      </c>
      <c r="S21" s="203"/>
      <c r="T21" s="203"/>
      <c r="U21" s="203" t="s">
        <v>120</v>
      </c>
      <c r="V21" s="203"/>
      <c r="W21" s="203"/>
      <c r="X21" s="202">
        <v>11.56</v>
      </c>
      <c r="Y21" s="202"/>
      <c r="Z21" s="202"/>
      <c r="AA21" s="202"/>
      <c r="AB21" s="202">
        <v>125.23</v>
      </c>
      <c r="AC21" s="202"/>
      <c r="AD21" s="202"/>
      <c r="AE21" s="202"/>
      <c r="AF21" s="201">
        <v>674.78</v>
      </c>
      <c r="AG21" s="201"/>
      <c r="AH21" s="201"/>
      <c r="AI21" s="201"/>
      <c r="AJ21" s="201">
        <v>54.8</v>
      </c>
      <c r="AK21" s="201"/>
      <c r="AL21" s="201"/>
      <c r="AM21" s="201"/>
    </row>
    <row r="22" spans="1:39" ht="24.75" hidden="1" customHeight="1" outlineLevel="1" x14ac:dyDescent="0.2">
      <c r="A22" s="86" t="s">
        <v>125</v>
      </c>
      <c r="B22" s="89"/>
      <c r="C22" s="89"/>
      <c r="D22" s="89"/>
      <c r="E22" s="88"/>
      <c r="F22" s="204">
        <f>SUM(J22:AJ22)</f>
        <v>918.79000000000008</v>
      </c>
      <c r="G22" s="202"/>
      <c r="H22" s="202"/>
      <c r="I22" s="202"/>
      <c r="J22" s="202">
        <v>48.69</v>
      </c>
      <c r="K22" s="202"/>
      <c r="L22" s="202"/>
      <c r="M22" s="202"/>
      <c r="N22" s="203" t="s">
        <v>120</v>
      </c>
      <c r="O22" s="203"/>
      <c r="P22" s="203"/>
      <c r="Q22" s="203"/>
      <c r="R22" s="203" t="s">
        <v>120</v>
      </c>
      <c r="S22" s="203"/>
      <c r="T22" s="203"/>
      <c r="U22" s="203" t="s">
        <v>120</v>
      </c>
      <c r="V22" s="203"/>
      <c r="W22" s="203"/>
      <c r="X22" s="202">
        <v>11.04</v>
      </c>
      <c r="Y22" s="202"/>
      <c r="Z22" s="202"/>
      <c r="AA22" s="202"/>
      <c r="AB22" s="202">
        <v>26.22</v>
      </c>
      <c r="AC22" s="202"/>
      <c r="AD22" s="202"/>
      <c r="AE22" s="202"/>
      <c r="AF22" s="201">
        <v>574.71</v>
      </c>
      <c r="AG22" s="201"/>
      <c r="AH22" s="201"/>
      <c r="AI22" s="201"/>
      <c r="AJ22" s="201">
        <v>258.13</v>
      </c>
      <c r="AK22" s="201"/>
      <c r="AL22" s="201"/>
      <c r="AM22" s="201"/>
    </row>
    <row r="23" spans="1:39" ht="24.75" hidden="1" customHeight="1" outlineLevel="1" x14ac:dyDescent="0.2">
      <c r="A23" s="86" t="s">
        <v>124</v>
      </c>
      <c r="B23" s="89"/>
      <c r="C23" s="89"/>
      <c r="D23" s="89"/>
      <c r="E23" s="88"/>
      <c r="F23" s="204">
        <f>SUM(J23:AJ23)</f>
        <v>690.41000000000008</v>
      </c>
      <c r="G23" s="202"/>
      <c r="H23" s="202"/>
      <c r="I23" s="202"/>
      <c r="J23" s="202">
        <v>99.56</v>
      </c>
      <c r="K23" s="202"/>
      <c r="L23" s="202"/>
      <c r="M23" s="202"/>
      <c r="N23" s="203" t="s">
        <v>120</v>
      </c>
      <c r="O23" s="203"/>
      <c r="P23" s="203"/>
      <c r="Q23" s="203"/>
      <c r="R23" s="203" t="s">
        <v>120</v>
      </c>
      <c r="S23" s="203"/>
      <c r="T23" s="203"/>
      <c r="U23" s="203" t="s">
        <v>120</v>
      </c>
      <c r="V23" s="203"/>
      <c r="W23" s="203"/>
      <c r="X23" s="202">
        <v>17.64</v>
      </c>
      <c r="Y23" s="202"/>
      <c r="Z23" s="202"/>
      <c r="AA23" s="202"/>
      <c r="AB23" s="202">
        <v>18.829999999999998</v>
      </c>
      <c r="AC23" s="202"/>
      <c r="AD23" s="202"/>
      <c r="AE23" s="202"/>
      <c r="AF23" s="201">
        <v>445.44</v>
      </c>
      <c r="AG23" s="201"/>
      <c r="AH23" s="201"/>
      <c r="AI23" s="201"/>
      <c r="AJ23" s="201">
        <v>108.94</v>
      </c>
      <c r="AK23" s="201"/>
      <c r="AL23" s="201"/>
      <c r="AM23" s="201"/>
    </row>
    <row r="24" spans="1:39" ht="24.75" hidden="1" customHeight="1" outlineLevel="1" x14ac:dyDescent="0.2">
      <c r="A24" s="86" t="s">
        <v>123</v>
      </c>
      <c r="B24" s="89"/>
      <c r="C24" s="89"/>
      <c r="D24" s="89"/>
      <c r="E24" s="88"/>
      <c r="F24" s="204">
        <f>SUM(J24:AJ24)</f>
        <v>1141.19</v>
      </c>
      <c r="G24" s="202"/>
      <c r="H24" s="202"/>
      <c r="I24" s="202"/>
      <c r="J24" s="202">
        <v>118.71</v>
      </c>
      <c r="K24" s="202"/>
      <c r="L24" s="202"/>
      <c r="M24" s="202"/>
      <c r="N24" s="203" t="s">
        <v>120</v>
      </c>
      <c r="O24" s="203"/>
      <c r="P24" s="203"/>
      <c r="Q24" s="203"/>
      <c r="R24" s="203" t="s">
        <v>120</v>
      </c>
      <c r="S24" s="203"/>
      <c r="T24" s="203"/>
      <c r="U24" s="203" t="s">
        <v>120</v>
      </c>
      <c r="V24" s="203"/>
      <c r="W24" s="203"/>
      <c r="X24" s="202">
        <v>81.19</v>
      </c>
      <c r="Y24" s="202"/>
      <c r="Z24" s="202"/>
      <c r="AA24" s="202"/>
      <c r="AB24" s="202">
        <v>66.02</v>
      </c>
      <c r="AC24" s="202"/>
      <c r="AD24" s="202"/>
      <c r="AE24" s="202"/>
      <c r="AF24" s="201">
        <v>734.09</v>
      </c>
      <c r="AG24" s="201"/>
      <c r="AH24" s="201"/>
      <c r="AI24" s="201"/>
      <c r="AJ24" s="201">
        <v>141.18</v>
      </c>
      <c r="AK24" s="201"/>
      <c r="AL24" s="201"/>
      <c r="AM24" s="201"/>
    </row>
    <row r="25" spans="1:39" ht="24.75" hidden="1" customHeight="1" outlineLevel="1" x14ac:dyDescent="0.2">
      <c r="A25" s="86" t="s">
        <v>122</v>
      </c>
      <c r="B25" s="89"/>
      <c r="C25" s="89"/>
      <c r="D25" s="89"/>
      <c r="E25" s="88"/>
      <c r="F25" s="204">
        <f>SUM(J25:AJ25)</f>
        <v>1490.25</v>
      </c>
      <c r="G25" s="202"/>
      <c r="H25" s="202"/>
      <c r="I25" s="202"/>
      <c r="J25" s="202">
        <v>128.21</v>
      </c>
      <c r="K25" s="202"/>
      <c r="L25" s="202"/>
      <c r="M25" s="202"/>
      <c r="N25" s="203">
        <v>24.25</v>
      </c>
      <c r="O25" s="203"/>
      <c r="P25" s="203"/>
      <c r="Q25" s="203"/>
      <c r="R25" s="203" t="s">
        <v>120</v>
      </c>
      <c r="S25" s="203"/>
      <c r="T25" s="203"/>
      <c r="U25" s="203" t="s">
        <v>120</v>
      </c>
      <c r="V25" s="203"/>
      <c r="W25" s="203"/>
      <c r="X25" s="202">
        <v>25.7</v>
      </c>
      <c r="Y25" s="202"/>
      <c r="Z25" s="202"/>
      <c r="AA25" s="202"/>
      <c r="AB25" s="202">
        <v>56.37</v>
      </c>
      <c r="AC25" s="202"/>
      <c r="AD25" s="202"/>
      <c r="AE25" s="202"/>
      <c r="AF25" s="201">
        <v>1011.59</v>
      </c>
      <c r="AG25" s="201"/>
      <c r="AH25" s="201"/>
      <c r="AI25" s="201"/>
      <c r="AJ25" s="201">
        <v>244.13</v>
      </c>
      <c r="AK25" s="201"/>
      <c r="AL25" s="201"/>
      <c r="AM25" s="201"/>
    </row>
    <row r="26" spans="1:39" s="171" customFormat="1" ht="30" hidden="1" customHeight="1" outlineLevel="1" collapsed="1" x14ac:dyDescent="0.2">
      <c r="A26" s="86" t="s">
        <v>50</v>
      </c>
      <c r="B26" s="89"/>
      <c r="C26" s="89"/>
      <c r="D26" s="89"/>
      <c r="E26" s="88"/>
      <c r="F26" s="204">
        <f>SUM(J26:AJ26)</f>
        <v>848.14</v>
      </c>
      <c r="G26" s="202"/>
      <c r="H26" s="202"/>
      <c r="I26" s="202"/>
      <c r="J26" s="202">
        <v>84.73</v>
      </c>
      <c r="K26" s="202"/>
      <c r="L26" s="202"/>
      <c r="M26" s="202"/>
      <c r="N26" s="203" t="s">
        <v>120</v>
      </c>
      <c r="O26" s="203"/>
      <c r="P26" s="203"/>
      <c r="Q26" s="203"/>
      <c r="R26" s="203" t="s">
        <v>120</v>
      </c>
      <c r="S26" s="203"/>
      <c r="T26" s="203"/>
      <c r="U26" s="203" t="s">
        <v>120</v>
      </c>
      <c r="V26" s="203"/>
      <c r="W26" s="203"/>
      <c r="X26" s="202">
        <v>7.2</v>
      </c>
      <c r="Y26" s="202"/>
      <c r="Z26" s="202"/>
      <c r="AA26" s="202"/>
      <c r="AB26" s="202">
        <v>26.77</v>
      </c>
      <c r="AC26" s="202"/>
      <c r="AD26" s="202"/>
      <c r="AE26" s="202"/>
      <c r="AF26" s="201">
        <v>492.71</v>
      </c>
      <c r="AG26" s="201"/>
      <c r="AH26" s="201"/>
      <c r="AI26" s="201"/>
      <c r="AJ26" s="201">
        <v>236.73</v>
      </c>
      <c r="AK26" s="201"/>
      <c r="AL26" s="201"/>
      <c r="AM26" s="201"/>
    </row>
    <row r="27" spans="1:39" s="171" customFormat="1" ht="30" hidden="1" customHeight="1" outlineLevel="1" x14ac:dyDescent="0.2">
      <c r="A27" s="86" t="s">
        <v>121</v>
      </c>
      <c r="B27" s="89"/>
      <c r="C27" s="89"/>
      <c r="D27" s="89"/>
      <c r="E27" s="88"/>
      <c r="F27" s="204">
        <f>SUM(J27:AJ27)</f>
        <v>930.5</v>
      </c>
      <c r="G27" s="202"/>
      <c r="H27" s="202"/>
      <c r="I27" s="202"/>
      <c r="J27" s="202">
        <v>51.61</v>
      </c>
      <c r="K27" s="202"/>
      <c r="L27" s="202"/>
      <c r="M27" s="202"/>
      <c r="N27" s="203">
        <v>14.81</v>
      </c>
      <c r="O27" s="203"/>
      <c r="P27" s="203"/>
      <c r="Q27" s="203"/>
      <c r="R27" s="203" t="s">
        <v>120</v>
      </c>
      <c r="S27" s="203"/>
      <c r="T27" s="203"/>
      <c r="U27" s="203" t="s">
        <v>120</v>
      </c>
      <c r="V27" s="203"/>
      <c r="W27" s="203"/>
      <c r="X27" s="202">
        <v>14.89</v>
      </c>
      <c r="Y27" s="202"/>
      <c r="Z27" s="202"/>
      <c r="AA27" s="202"/>
      <c r="AB27" s="202">
        <v>81.33</v>
      </c>
      <c r="AC27" s="202"/>
      <c r="AD27" s="202"/>
      <c r="AE27" s="202"/>
      <c r="AF27" s="201">
        <v>487.58</v>
      </c>
      <c r="AG27" s="201"/>
      <c r="AH27" s="201"/>
      <c r="AI27" s="201"/>
      <c r="AJ27" s="201">
        <v>280.27999999999997</v>
      </c>
      <c r="AK27" s="201"/>
      <c r="AL27" s="201"/>
      <c r="AM27" s="201"/>
    </row>
    <row r="28" spans="1:39" s="171" customFormat="1" ht="30" hidden="1" customHeight="1" outlineLevel="1" x14ac:dyDescent="0.2">
      <c r="A28" s="86" t="s">
        <v>119</v>
      </c>
      <c r="B28" s="89"/>
      <c r="C28" s="89"/>
      <c r="D28" s="89"/>
      <c r="E28" s="88"/>
      <c r="F28" s="204">
        <v>326.18999999999994</v>
      </c>
      <c r="G28" s="202"/>
      <c r="H28" s="202"/>
      <c r="I28" s="202"/>
      <c r="J28" s="202">
        <v>55.1</v>
      </c>
      <c r="K28" s="202"/>
      <c r="L28" s="202"/>
      <c r="M28" s="202"/>
      <c r="N28" s="203" t="s">
        <v>116</v>
      </c>
      <c r="O28" s="203"/>
      <c r="P28" s="203"/>
      <c r="Q28" s="203"/>
      <c r="R28" s="203" t="s">
        <v>116</v>
      </c>
      <c r="S28" s="203"/>
      <c r="T28" s="203"/>
      <c r="U28" s="203" t="s">
        <v>116</v>
      </c>
      <c r="V28" s="203"/>
      <c r="W28" s="203"/>
      <c r="X28" s="202">
        <v>18.059999999999999</v>
      </c>
      <c r="Y28" s="202"/>
      <c r="Z28" s="202"/>
      <c r="AA28" s="202"/>
      <c r="AB28" s="202">
        <v>61.32</v>
      </c>
      <c r="AC28" s="202"/>
      <c r="AD28" s="202"/>
      <c r="AE28" s="202"/>
      <c r="AF28" s="201">
        <v>33.36</v>
      </c>
      <c r="AG28" s="201"/>
      <c r="AH28" s="201"/>
      <c r="AI28" s="201"/>
      <c r="AJ28" s="201">
        <v>158.35</v>
      </c>
      <c r="AK28" s="201"/>
      <c r="AL28" s="201"/>
      <c r="AM28" s="201"/>
    </row>
    <row r="29" spans="1:39" s="171" customFormat="1" ht="30" hidden="1" customHeight="1" outlineLevel="1" x14ac:dyDescent="0.2">
      <c r="A29" s="86" t="s">
        <v>118</v>
      </c>
      <c r="B29" s="89"/>
      <c r="C29" s="89"/>
      <c r="D29" s="89"/>
      <c r="E29" s="88"/>
      <c r="F29" s="204">
        <v>825.34</v>
      </c>
      <c r="G29" s="202"/>
      <c r="H29" s="202"/>
      <c r="I29" s="202"/>
      <c r="J29" s="202">
        <v>56.43</v>
      </c>
      <c r="K29" s="202"/>
      <c r="L29" s="202"/>
      <c r="M29" s="202"/>
      <c r="N29" s="203">
        <v>4.49</v>
      </c>
      <c r="O29" s="203"/>
      <c r="P29" s="203"/>
      <c r="Q29" s="203"/>
      <c r="R29" s="203" t="s">
        <v>116</v>
      </c>
      <c r="S29" s="203"/>
      <c r="T29" s="203"/>
      <c r="U29" s="203" t="s">
        <v>116</v>
      </c>
      <c r="V29" s="203"/>
      <c r="W29" s="203"/>
      <c r="X29" s="202">
        <v>10.31</v>
      </c>
      <c r="Y29" s="202"/>
      <c r="Z29" s="202"/>
      <c r="AA29" s="202"/>
      <c r="AB29" s="202">
        <v>82.38</v>
      </c>
      <c r="AC29" s="202"/>
      <c r="AD29" s="202"/>
      <c r="AE29" s="202"/>
      <c r="AF29" s="201">
        <v>234.43</v>
      </c>
      <c r="AG29" s="201"/>
      <c r="AH29" s="201"/>
      <c r="AI29" s="201"/>
      <c r="AJ29" s="201">
        <v>437.3</v>
      </c>
      <c r="AK29" s="201"/>
      <c r="AL29" s="201"/>
      <c r="AM29" s="201"/>
    </row>
    <row r="30" spans="1:39" s="171" customFormat="1" ht="30" hidden="1" customHeight="1" outlineLevel="1" x14ac:dyDescent="0.2">
      <c r="A30" s="86" t="s">
        <v>117</v>
      </c>
      <c r="B30" s="89"/>
      <c r="C30" s="89"/>
      <c r="D30" s="89"/>
      <c r="E30" s="88"/>
      <c r="F30" s="204">
        <v>701.88</v>
      </c>
      <c r="G30" s="202"/>
      <c r="H30" s="202"/>
      <c r="I30" s="202"/>
      <c r="J30" s="202">
        <v>44.45</v>
      </c>
      <c r="K30" s="202"/>
      <c r="L30" s="202"/>
      <c r="M30" s="202"/>
      <c r="N30" s="203">
        <v>0</v>
      </c>
      <c r="O30" s="203"/>
      <c r="P30" s="203"/>
      <c r="Q30" s="203"/>
      <c r="R30" s="203" t="s">
        <v>116</v>
      </c>
      <c r="S30" s="203"/>
      <c r="T30" s="203"/>
      <c r="U30" s="203" t="s">
        <v>116</v>
      </c>
      <c r="V30" s="203"/>
      <c r="W30" s="203"/>
      <c r="X30" s="202">
        <v>12.61</v>
      </c>
      <c r="Y30" s="202"/>
      <c r="Z30" s="202"/>
      <c r="AA30" s="202"/>
      <c r="AB30" s="202">
        <v>49.11</v>
      </c>
      <c r="AC30" s="202"/>
      <c r="AD30" s="202"/>
      <c r="AE30" s="202"/>
      <c r="AF30" s="201">
        <v>30.54</v>
      </c>
      <c r="AG30" s="201"/>
      <c r="AH30" s="201"/>
      <c r="AI30" s="201"/>
      <c r="AJ30" s="201">
        <v>565.16999999999996</v>
      </c>
      <c r="AK30" s="201"/>
      <c r="AL30" s="201"/>
      <c r="AM30" s="201"/>
    </row>
    <row r="31" spans="1:39" s="171" customFormat="1" ht="30" customHeight="1" collapsed="1" x14ac:dyDescent="0.2">
      <c r="A31" s="86" t="s">
        <v>115</v>
      </c>
      <c r="B31" s="89"/>
      <c r="C31" s="89"/>
      <c r="D31" s="89"/>
      <c r="E31" s="88"/>
      <c r="F31" s="204">
        <f>SUM(J31:AM31)</f>
        <v>673.87</v>
      </c>
      <c r="G31" s="202"/>
      <c r="H31" s="202"/>
      <c r="I31" s="202"/>
      <c r="J31" s="202">
        <v>56.95</v>
      </c>
      <c r="K31" s="202"/>
      <c r="L31" s="202"/>
      <c r="M31" s="202"/>
      <c r="N31" s="203">
        <v>0</v>
      </c>
      <c r="O31" s="203"/>
      <c r="P31" s="203"/>
      <c r="Q31" s="203"/>
      <c r="R31" s="203">
        <v>0</v>
      </c>
      <c r="S31" s="203"/>
      <c r="T31" s="203"/>
      <c r="U31" s="203">
        <v>0</v>
      </c>
      <c r="V31" s="203"/>
      <c r="W31" s="203"/>
      <c r="X31" s="202">
        <v>5.3</v>
      </c>
      <c r="Y31" s="202"/>
      <c r="Z31" s="202"/>
      <c r="AA31" s="202"/>
      <c r="AB31" s="202">
        <v>4.28</v>
      </c>
      <c r="AC31" s="202"/>
      <c r="AD31" s="202"/>
      <c r="AE31" s="202"/>
      <c r="AF31" s="201">
        <v>198.17</v>
      </c>
      <c r="AG31" s="201"/>
      <c r="AH31" s="201"/>
      <c r="AI31" s="201"/>
      <c r="AJ31" s="201">
        <v>409.17</v>
      </c>
      <c r="AK31" s="201"/>
      <c r="AL31" s="201"/>
      <c r="AM31" s="201"/>
    </row>
    <row r="32" spans="1:39" s="171" customFormat="1" ht="30" customHeight="1" x14ac:dyDescent="0.2">
      <c r="A32" s="86" t="s">
        <v>114</v>
      </c>
      <c r="B32" s="89"/>
      <c r="C32" s="89"/>
      <c r="D32" s="89"/>
      <c r="E32" s="88"/>
      <c r="F32" s="204">
        <v>924.92</v>
      </c>
      <c r="G32" s="202"/>
      <c r="H32" s="202"/>
      <c r="I32" s="202"/>
      <c r="J32" s="202">
        <v>64.89</v>
      </c>
      <c r="K32" s="202"/>
      <c r="L32" s="202"/>
      <c r="M32" s="202"/>
      <c r="N32" s="203">
        <v>0</v>
      </c>
      <c r="O32" s="203"/>
      <c r="P32" s="203"/>
      <c r="Q32" s="203"/>
      <c r="R32" s="203">
        <v>0</v>
      </c>
      <c r="S32" s="203"/>
      <c r="T32" s="203"/>
      <c r="U32" s="203">
        <v>0</v>
      </c>
      <c r="V32" s="203"/>
      <c r="W32" s="203"/>
      <c r="X32" s="202">
        <v>16.02</v>
      </c>
      <c r="Y32" s="202"/>
      <c r="Z32" s="202"/>
      <c r="AA32" s="202"/>
      <c r="AB32" s="202">
        <v>173.53</v>
      </c>
      <c r="AC32" s="202"/>
      <c r="AD32" s="202"/>
      <c r="AE32" s="202"/>
      <c r="AF32" s="201">
        <v>219.57</v>
      </c>
      <c r="AG32" s="201"/>
      <c r="AH32" s="201"/>
      <c r="AI32" s="201"/>
      <c r="AJ32" s="201">
        <v>450.91</v>
      </c>
      <c r="AK32" s="201"/>
      <c r="AL32" s="201"/>
      <c r="AM32" s="201"/>
    </row>
    <row r="33" spans="1:41" s="171" customFormat="1" ht="30" customHeight="1" x14ac:dyDescent="0.2">
      <c r="A33" s="86" t="s">
        <v>113</v>
      </c>
      <c r="B33" s="89"/>
      <c r="C33" s="89"/>
      <c r="D33" s="89"/>
      <c r="E33" s="88"/>
      <c r="F33" s="204">
        <f>SUM(J33:AM33)</f>
        <v>635.46</v>
      </c>
      <c r="G33" s="202"/>
      <c r="H33" s="202"/>
      <c r="I33" s="202"/>
      <c r="J33" s="202">
        <v>15.37</v>
      </c>
      <c r="K33" s="202"/>
      <c r="L33" s="202"/>
      <c r="M33" s="202"/>
      <c r="N33" s="203">
        <v>0</v>
      </c>
      <c r="O33" s="203"/>
      <c r="P33" s="203"/>
      <c r="Q33" s="203"/>
      <c r="R33" s="203">
        <v>0</v>
      </c>
      <c r="S33" s="203"/>
      <c r="T33" s="203"/>
      <c r="U33" s="203">
        <v>0</v>
      </c>
      <c r="V33" s="203"/>
      <c r="W33" s="203"/>
      <c r="X33" s="202">
        <v>30.57</v>
      </c>
      <c r="Y33" s="202"/>
      <c r="Z33" s="202"/>
      <c r="AA33" s="202"/>
      <c r="AB33" s="202">
        <v>126.19</v>
      </c>
      <c r="AC33" s="202"/>
      <c r="AD33" s="202"/>
      <c r="AE33" s="202"/>
      <c r="AF33" s="201">
        <v>98.03</v>
      </c>
      <c r="AG33" s="201"/>
      <c r="AH33" s="201"/>
      <c r="AI33" s="201"/>
      <c r="AJ33" s="201">
        <v>365.3</v>
      </c>
      <c r="AK33" s="201"/>
      <c r="AL33" s="201"/>
      <c r="AM33" s="201"/>
    </row>
    <row r="34" spans="1:41" s="171" customFormat="1" ht="30" customHeight="1" x14ac:dyDescent="0.2">
      <c r="A34" s="86" t="s">
        <v>112</v>
      </c>
      <c r="B34" s="89"/>
      <c r="C34" s="89"/>
      <c r="D34" s="89"/>
      <c r="E34" s="88"/>
      <c r="F34" s="204">
        <v>513.39</v>
      </c>
      <c r="G34" s="202"/>
      <c r="H34" s="202"/>
      <c r="I34" s="202"/>
      <c r="J34" s="202">
        <v>0.21</v>
      </c>
      <c r="K34" s="202"/>
      <c r="L34" s="202"/>
      <c r="M34" s="202"/>
      <c r="N34" s="203">
        <v>0</v>
      </c>
      <c r="O34" s="203"/>
      <c r="P34" s="203"/>
      <c r="Q34" s="203"/>
      <c r="R34" s="203">
        <v>0</v>
      </c>
      <c r="S34" s="203"/>
      <c r="T34" s="203"/>
      <c r="U34" s="203">
        <v>0</v>
      </c>
      <c r="V34" s="203"/>
      <c r="W34" s="203"/>
      <c r="X34" s="202">
        <v>15.87</v>
      </c>
      <c r="Y34" s="202"/>
      <c r="Z34" s="202"/>
      <c r="AA34" s="202"/>
      <c r="AB34" s="202">
        <v>17.760000000000002</v>
      </c>
      <c r="AC34" s="202"/>
      <c r="AD34" s="202"/>
      <c r="AE34" s="202"/>
      <c r="AF34" s="201">
        <v>45.55</v>
      </c>
      <c r="AG34" s="201"/>
      <c r="AH34" s="201"/>
      <c r="AI34" s="201"/>
      <c r="AJ34" s="201">
        <v>434</v>
      </c>
      <c r="AK34" s="201"/>
      <c r="AL34" s="201"/>
      <c r="AM34" s="201"/>
    </row>
    <row r="35" spans="1:41" ht="22.5" customHeight="1" thickBot="1" x14ac:dyDescent="0.25">
      <c r="A35" s="200"/>
      <c r="B35" s="199"/>
      <c r="C35" s="199"/>
      <c r="D35" s="199"/>
      <c r="E35" s="198"/>
      <c r="F35" s="197"/>
      <c r="G35" s="197"/>
      <c r="H35" s="197"/>
      <c r="I35" s="197"/>
      <c r="J35" s="195"/>
      <c r="K35" s="195"/>
      <c r="L35" s="195"/>
      <c r="M35" s="195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5"/>
      <c r="Y35" s="195"/>
      <c r="Z35" s="195"/>
      <c r="AA35" s="195"/>
      <c r="AB35" s="195"/>
      <c r="AC35" s="195"/>
      <c r="AD35" s="195"/>
      <c r="AE35" s="195"/>
      <c r="AF35" s="194"/>
      <c r="AG35" s="194"/>
      <c r="AH35" s="194"/>
      <c r="AI35" s="194"/>
      <c r="AJ35" s="194"/>
      <c r="AK35" s="194"/>
      <c r="AL35" s="194"/>
      <c r="AM35" s="194"/>
    </row>
    <row r="36" spans="1:41" ht="15" customHeight="1" x14ac:dyDescent="0.2">
      <c r="A36" s="4" t="s">
        <v>111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</sheetData>
  <mergeCells count="230">
    <mergeCell ref="A32:E32"/>
    <mergeCell ref="F32:I32"/>
    <mergeCell ref="J32:M32"/>
    <mergeCell ref="N32:Q32"/>
    <mergeCell ref="R32:T32"/>
    <mergeCell ref="AF31:AI31"/>
    <mergeCell ref="A31:E31"/>
    <mergeCell ref="F31:I31"/>
    <mergeCell ref="AB33:AE33"/>
    <mergeCell ref="AF33:AI33"/>
    <mergeCell ref="AJ33:AM33"/>
    <mergeCell ref="A33:E33"/>
    <mergeCell ref="F33:I33"/>
    <mergeCell ref="J33:M33"/>
    <mergeCell ref="N33:Q33"/>
    <mergeCell ref="R33:T33"/>
    <mergeCell ref="U33:W33"/>
    <mergeCell ref="V10:Z10"/>
    <mergeCell ref="AA10:AD10"/>
    <mergeCell ref="AA9:AD9"/>
    <mergeCell ref="AE9:AI9"/>
    <mergeCell ref="R27:T27"/>
    <mergeCell ref="U27:W27"/>
    <mergeCell ref="X27:AA27"/>
    <mergeCell ref="A9:E9"/>
    <mergeCell ref="AJ9:AM9"/>
    <mergeCell ref="A8:E8"/>
    <mergeCell ref="AE10:AI10"/>
    <mergeCell ref="F9:I9"/>
    <mergeCell ref="J9:L9"/>
    <mergeCell ref="F10:I10"/>
    <mergeCell ref="J10:L10"/>
    <mergeCell ref="M10:Q10"/>
    <mergeCell ref="R10:U10"/>
    <mergeCell ref="F8:I8"/>
    <mergeCell ref="AA8:AD8"/>
    <mergeCell ref="F4:L4"/>
    <mergeCell ref="F5:I5"/>
    <mergeCell ref="J5:L5"/>
    <mergeCell ref="A4:E5"/>
    <mergeCell ref="A2:AK2"/>
    <mergeCell ref="AE8:AI8"/>
    <mergeCell ref="M9:Q9"/>
    <mergeCell ref="R9:U9"/>
    <mergeCell ref="V9:Z9"/>
    <mergeCell ref="AE5:AI5"/>
    <mergeCell ref="AA5:AD5"/>
    <mergeCell ref="AJ8:AM8"/>
    <mergeCell ref="F7:I7"/>
    <mergeCell ref="J7:L7"/>
    <mergeCell ref="F21:I21"/>
    <mergeCell ref="AB32:AE32"/>
    <mergeCell ref="AF28:AI28"/>
    <mergeCell ref="AJ28:AM28"/>
    <mergeCell ref="AF27:AI27"/>
    <mergeCell ref="AJ27:AM27"/>
    <mergeCell ref="AF32:AI32"/>
    <mergeCell ref="AJ32:AM32"/>
    <mergeCell ref="AJ31:AM31"/>
    <mergeCell ref="A14:AM14"/>
    <mergeCell ref="U32:W32"/>
    <mergeCell ref="X31:AA31"/>
    <mergeCell ref="AB31:AE31"/>
    <mergeCell ref="AJ34:AM34"/>
    <mergeCell ref="A34:E34"/>
    <mergeCell ref="F34:I34"/>
    <mergeCell ref="J34:M34"/>
    <mergeCell ref="N34:Q34"/>
    <mergeCell ref="R34:T34"/>
    <mergeCell ref="AF22:AI22"/>
    <mergeCell ref="AF25:AI25"/>
    <mergeCell ref="J23:M23"/>
    <mergeCell ref="N23:Q23"/>
    <mergeCell ref="X34:AA34"/>
    <mergeCell ref="AB34:AE34"/>
    <mergeCell ref="AF34:AI34"/>
    <mergeCell ref="U34:W34"/>
    <mergeCell ref="X32:AA32"/>
    <mergeCell ref="X33:AA33"/>
    <mergeCell ref="R22:T22"/>
    <mergeCell ref="AB22:AE22"/>
    <mergeCell ref="X21:AA21"/>
    <mergeCell ref="J21:M21"/>
    <mergeCell ref="N21:Q21"/>
    <mergeCell ref="R21:T21"/>
    <mergeCell ref="U21:W21"/>
    <mergeCell ref="R31:T31"/>
    <mergeCell ref="U31:W31"/>
    <mergeCell ref="U30:W30"/>
    <mergeCell ref="X16:AA17"/>
    <mergeCell ref="X19:AA19"/>
    <mergeCell ref="AF16:AI17"/>
    <mergeCell ref="U16:W17"/>
    <mergeCell ref="AF19:AI19"/>
    <mergeCell ref="X20:AA20"/>
    <mergeCell ref="U19:W19"/>
    <mergeCell ref="A20:E20"/>
    <mergeCell ref="F20:I20"/>
    <mergeCell ref="J20:M20"/>
    <mergeCell ref="N20:Q20"/>
    <mergeCell ref="J19:M19"/>
    <mergeCell ref="J31:M31"/>
    <mergeCell ref="N31:Q31"/>
    <mergeCell ref="F19:I19"/>
    <mergeCell ref="A22:E22"/>
    <mergeCell ref="A21:E21"/>
    <mergeCell ref="A23:E23"/>
    <mergeCell ref="F23:I23"/>
    <mergeCell ref="X22:AA22"/>
    <mergeCell ref="A16:E17"/>
    <mergeCell ref="F16:I17"/>
    <mergeCell ref="J16:M17"/>
    <mergeCell ref="N16:Q17"/>
    <mergeCell ref="R16:T17"/>
    <mergeCell ref="A19:E19"/>
    <mergeCell ref="N19:Q19"/>
    <mergeCell ref="AJ21:AM21"/>
    <mergeCell ref="AF20:AI20"/>
    <mergeCell ref="AJ19:AM19"/>
    <mergeCell ref="R20:T20"/>
    <mergeCell ref="U20:W20"/>
    <mergeCell ref="A24:E24"/>
    <mergeCell ref="F24:I24"/>
    <mergeCell ref="J24:M24"/>
    <mergeCell ref="AF21:AI21"/>
    <mergeCell ref="AB21:AE21"/>
    <mergeCell ref="AJ20:AM20"/>
    <mergeCell ref="AB19:AE19"/>
    <mergeCell ref="AB20:AE20"/>
    <mergeCell ref="R19:T19"/>
    <mergeCell ref="AB16:AE17"/>
    <mergeCell ref="AJ16:AM17"/>
    <mergeCell ref="AJ25:AM25"/>
    <mergeCell ref="AB25:AE25"/>
    <mergeCell ref="U23:W23"/>
    <mergeCell ref="X23:AA23"/>
    <mergeCell ref="AJ22:AM22"/>
    <mergeCell ref="F22:I22"/>
    <mergeCell ref="J22:M22"/>
    <mergeCell ref="N22:Q22"/>
    <mergeCell ref="AF23:AI23"/>
    <mergeCell ref="AB23:AE23"/>
    <mergeCell ref="R23:T23"/>
    <mergeCell ref="N24:Q24"/>
    <mergeCell ref="R24:T24"/>
    <mergeCell ref="U22:W22"/>
    <mergeCell ref="AJ23:AM23"/>
    <mergeCell ref="U25:W25"/>
    <mergeCell ref="U24:W24"/>
    <mergeCell ref="X24:AA24"/>
    <mergeCell ref="AJ24:AM24"/>
    <mergeCell ref="AF24:AI24"/>
    <mergeCell ref="AB24:AE24"/>
    <mergeCell ref="AB29:AE29"/>
    <mergeCell ref="AB26:AE26"/>
    <mergeCell ref="U29:W29"/>
    <mergeCell ref="U26:W26"/>
    <mergeCell ref="X29:AA29"/>
    <mergeCell ref="AB27:AE27"/>
    <mergeCell ref="X28:AA28"/>
    <mergeCell ref="AB28:AE28"/>
    <mergeCell ref="U28:W28"/>
    <mergeCell ref="A30:E30"/>
    <mergeCell ref="F28:I28"/>
    <mergeCell ref="J28:M28"/>
    <mergeCell ref="N28:Q28"/>
    <mergeCell ref="R28:T28"/>
    <mergeCell ref="F27:I27"/>
    <mergeCell ref="J27:M27"/>
    <mergeCell ref="N27:Q27"/>
    <mergeCell ref="A28:E28"/>
    <mergeCell ref="A25:E25"/>
    <mergeCell ref="F25:I25"/>
    <mergeCell ref="J25:M25"/>
    <mergeCell ref="N25:Q25"/>
    <mergeCell ref="R25:T25"/>
    <mergeCell ref="R29:T29"/>
    <mergeCell ref="J29:M29"/>
    <mergeCell ref="N29:Q29"/>
    <mergeCell ref="F29:I29"/>
    <mergeCell ref="A27:E27"/>
    <mergeCell ref="J30:M30"/>
    <mergeCell ref="N30:Q30"/>
    <mergeCell ref="R30:T30"/>
    <mergeCell ref="A26:E26"/>
    <mergeCell ref="F26:I26"/>
    <mergeCell ref="J26:M26"/>
    <mergeCell ref="N26:Q26"/>
    <mergeCell ref="R26:T26"/>
    <mergeCell ref="A29:E29"/>
    <mergeCell ref="F30:I30"/>
    <mergeCell ref="AB11:AE11"/>
    <mergeCell ref="AF11:AI11"/>
    <mergeCell ref="AJ11:AM11"/>
    <mergeCell ref="A11:E11"/>
    <mergeCell ref="F11:J11"/>
    <mergeCell ref="K11:N11"/>
    <mergeCell ref="O11:R11"/>
    <mergeCell ref="S11:V11"/>
    <mergeCell ref="W11:AA11"/>
    <mergeCell ref="AJ29:AM29"/>
    <mergeCell ref="AJ26:AM26"/>
    <mergeCell ref="AF30:AI30"/>
    <mergeCell ref="AJ30:AM30"/>
    <mergeCell ref="AF29:AI29"/>
    <mergeCell ref="X25:AA25"/>
    <mergeCell ref="X30:AA30"/>
    <mergeCell ref="AB30:AE30"/>
    <mergeCell ref="AF26:AI26"/>
    <mergeCell ref="X26:AA26"/>
    <mergeCell ref="A7:E7"/>
    <mergeCell ref="AJ5:AM5"/>
    <mergeCell ref="AE7:AI7"/>
    <mergeCell ref="R8:U8"/>
    <mergeCell ref="V8:Z8"/>
    <mergeCell ref="A10:E10"/>
    <mergeCell ref="AJ10:AM10"/>
    <mergeCell ref="M7:Q7"/>
    <mergeCell ref="R7:U7"/>
    <mergeCell ref="V7:Z7"/>
    <mergeCell ref="J8:L8"/>
    <mergeCell ref="M8:Q8"/>
    <mergeCell ref="AE4:AM4"/>
    <mergeCell ref="M4:U4"/>
    <mergeCell ref="V4:AD4"/>
    <mergeCell ref="M5:Q5"/>
    <mergeCell ref="R5:U5"/>
    <mergeCell ref="V5:Z5"/>
    <mergeCell ref="AA7:AD7"/>
    <mergeCell ref="AJ7:AM7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  <colBreaks count="1" manualBreakCount="1">
    <brk id="40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10F5-2A1D-465A-ADD8-DD6B8C770EAF}">
  <sheetPr>
    <tabColor rgb="FFFFC000"/>
  </sheetPr>
  <dimension ref="A1:AR41"/>
  <sheetViews>
    <sheetView view="pageBreakPreview" zoomScaleNormal="85" zoomScaleSheetLayoutView="100" workbookViewId="0"/>
  </sheetViews>
  <sheetFormatPr defaultColWidth="2.33203125" defaultRowHeight="13.2" outlineLevelRow="1" x14ac:dyDescent="0.2"/>
  <cols>
    <col min="1" max="16384" width="2.33203125" style="1"/>
  </cols>
  <sheetData>
    <row r="1" spans="1:44" ht="24.75" customHeight="1" x14ac:dyDescent="0.2"/>
    <row r="2" spans="1:44" ht="24.75" customHeight="1" x14ac:dyDescent="0.2">
      <c r="A2" s="54" t="s">
        <v>181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</row>
    <row r="3" spans="1:44" ht="18.75" customHeight="1" thickBot="1" x14ac:dyDescent="0.35">
      <c r="A3" s="1" t="s">
        <v>180</v>
      </c>
      <c r="AR3" s="233" t="s">
        <v>179</v>
      </c>
    </row>
    <row r="4" spans="1:44" ht="31.5" customHeight="1" x14ac:dyDescent="0.2">
      <c r="A4" s="115" t="s">
        <v>178</v>
      </c>
      <c r="B4" s="131"/>
      <c r="C4" s="131"/>
      <c r="D4" s="131"/>
      <c r="E4" s="131" t="s">
        <v>145</v>
      </c>
      <c r="F4" s="131"/>
      <c r="G4" s="131"/>
      <c r="H4" s="131"/>
      <c r="I4" s="131" t="s">
        <v>177</v>
      </c>
      <c r="J4" s="131"/>
      <c r="K4" s="131"/>
      <c r="L4" s="131"/>
      <c r="M4" s="131"/>
      <c r="N4" s="131"/>
      <c r="O4" s="131"/>
      <c r="P4" s="131"/>
      <c r="Q4" s="131" t="s">
        <v>176</v>
      </c>
      <c r="R4" s="131"/>
      <c r="S4" s="131"/>
      <c r="T4" s="131"/>
      <c r="U4" s="131"/>
      <c r="V4" s="131"/>
      <c r="W4" s="131"/>
      <c r="X4" s="131"/>
      <c r="Y4" s="131" t="s">
        <v>175</v>
      </c>
      <c r="Z4" s="131"/>
      <c r="AA4" s="131"/>
      <c r="AB4" s="131"/>
      <c r="AC4" s="181" t="s">
        <v>174</v>
      </c>
      <c r="AD4" s="181"/>
      <c r="AE4" s="181"/>
      <c r="AF4" s="181"/>
      <c r="AG4" s="181" t="s">
        <v>173</v>
      </c>
      <c r="AH4" s="181"/>
      <c r="AI4" s="181"/>
      <c r="AJ4" s="180"/>
    </row>
    <row r="5" spans="1:44" ht="31.5" customHeight="1" x14ac:dyDescent="0.2">
      <c r="A5" s="127"/>
      <c r="B5" s="126"/>
      <c r="C5" s="126"/>
      <c r="D5" s="126"/>
      <c r="E5" s="126"/>
      <c r="F5" s="126"/>
      <c r="G5" s="126"/>
      <c r="H5" s="126"/>
      <c r="I5" s="126" t="s">
        <v>172</v>
      </c>
      <c r="J5" s="126"/>
      <c r="K5" s="126"/>
      <c r="L5" s="126"/>
      <c r="M5" s="126" t="s">
        <v>171</v>
      </c>
      <c r="N5" s="126"/>
      <c r="O5" s="126"/>
      <c r="P5" s="126"/>
      <c r="Q5" s="126" t="s">
        <v>172</v>
      </c>
      <c r="R5" s="126"/>
      <c r="S5" s="126"/>
      <c r="T5" s="126"/>
      <c r="U5" s="126" t="s">
        <v>171</v>
      </c>
      <c r="V5" s="126"/>
      <c r="W5" s="126"/>
      <c r="X5" s="126"/>
      <c r="Y5" s="126"/>
      <c r="Z5" s="126"/>
      <c r="AA5" s="126"/>
      <c r="AB5" s="126"/>
      <c r="AC5" s="232"/>
      <c r="AD5" s="232"/>
      <c r="AE5" s="232"/>
      <c r="AF5" s="232"/>
      <c r="AG5" s="232"/>
      <c r="AH5" s="232"/>
      <c r="AI5" s="232"/>
      <c r="AJ5" s="231"/>
    </row>
    <row r="6" spans="1:44" ht="15" customHeight="1" x14ac:dyDescent="0.2">
      <c r="A6" s="25"/>
      <c r="B6" s="25"/>
      <c r="C6" s="25"/>
      <c r="D6" s="177"/>
      <c r="E6" s="6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65"/>
      <c r="AD6" s="65"/>
      <c r="AE6" s="65"/>
      <c r="AF6" s="65"/>
      <c r="AG6" s="65"/>
      <c r="AH6" s="65"/>
      <c r="AI6" s="65"/>
      <c r="AJ6" s="65"/>
    </row>
    <row r="7" spans="1:44" ht="30" hidden="1" customHeight="1" outlineLevel="1" x14ac:dyDescent="0.2">
      <c r="A7" s="86" t="s">
        <v>24</v>
      </c>
      <c r="B7" s="89"/>
      <c r="C7" s="89"/>
      <c r="D7" s="88"/>
      <c r="E7" s="230">
        <f>SUM(I7:AF7)</f>
        <v>34243</v>
      </c>
      <c r="F7" s="229"/>
      <c r="G7" s="229"/>
      <c r="H7" s="229"/>
      <c r="I7" s="229">
        <v>16975</v>
      </c>
      <c r="J7" s="229"/>
      <c r="K7" s="229"/>
      <c r="L7" s="229"/>
      <c r="M7" s="229">
        <v>248</v>
      </c>
      <c r="N7" s="229"/>
      <c r="O7" s="229"/>
      <c r="P7" s="229"/>
      <c r="Q7" s="229">
        <v>2679</v>
      </c>
      <c r="R7" s="229"/>
      <c r="S7" s="229"/>
      <c r="T7" s="229"/>
      <c r="U7" s="229">
        <v>13113</v>
      </c>
      <c r="V7" s="229"/>
      <c r="W7" s="229"/>
      <c r="X7" s="229"/>
      <c r="Y7" s="229">
        <v>915</v>
      </c>
      <c r="Z7" s="229"/>
      <c r="AA7" s="229"/>
      <c r="AB7" s="229"/>
      <c r="AC7" s="229">
        <v>313</v>
      </c>
      <c r="AD7" s="229"/>
      <c r="AE7" s="229"/>
      <c r="AF7" s="229"/>
      <c r="AG7" s="224">
        <f>(I7+M7)/E7*100</f>
        <v>50.296410945302696</v>
      </c>
      <c r="AH7" s="224"/>
      <c r="AI7" s="224"/>
      <c r="AJ7" s="224"/>
    </row>
    <row r="8" spans="1:44" ht="30" hidden="1" customHeight="1" outlineLevel="1" x14ac:dyDescent="0.2">
      <c r="A8" s="86" t="s">
        <v>170</v>
      </c>
      <c r="B8" s="89"/>
      <c r="C8" s="89"/>
      <c r="D8" s="88"/>
      <c r="E8" s="230">
        <f>SUM(I8:AF8)</f>
        <v>34243</v>
      </c>
      <c r="F8" s="229"/>
      <c r="G8" s="229"/>
      <c r="H8" s="229"/>
      <c r="I8" s="229">
        <v>16975</v>
      </c>
      <c r="J8" s="229"/>
      <c r="K8" s="229"/>
      <c r="L8" s="229"/>
      <c r="M8" s="229">
        <v>248</v>
      </c>
      <c r="N8" s="229"/>
      <c r="O8" s="229"/>
      <c r="P8" s="229"/>
      <c r="Q8" s="229">
        <v>2679</v>
      </c>
      <c r="R8" s="229"/>
      <c r="S8" s="229"/>
      <c r="T8" s="229"/>
      <c r="U8" s="229">
        <v>13113</v>
      </c>
      <c r="V8" s="229"/>
      <c r="W8" s="229"/>
      <c r="X8" s="229"/>
      <c r="Y8" s="229">
        <v>915</v>
      </c>
      <c r="Z8" s="229"/>
      <c r="AA8" s="229"/>
      <c r="AB8" s="229"/>
      <c r="AC8" s="229">
        <v>313</v>
      </c>
      <c r="AD8" s="229"/>
      <c r="AE8" s="229"/>
      <c r="AF8" s="229"/>
      <c r="AG8" s="224">
        <f>(I8+M8)/E8*100</f>
        <v>50.296410945302696</v>
      </c>
      <c r="AH8" s="224"/>
      <c r="AI8" s="224"/>
      <c r="AJ8" s="224"/>
    </row>
    <row r="9" spans="1:44" ht="30" hidden="1" customHeight="1" outlineLevel="1" x14ac:dyDescent="0.2">
      <c r="A9" s="86" t="s">
        <v>158</v>
      </c>
      <c r="B9" s="89"/>
      <c r="C9" s="89"/>
      <c r="D9" s="88"/>
      <c r="E9" s="230">
        <f>SUM(I9:AF9)</f>
        <v>34243</v>
      </c>
      <c r="F9" s="229"/>
      <c r="G9" s="229"/>
      <c r="H9" s="229"/>
      <c r="I9" s="229">
        <v>16975</v>
      </c>
      <c r="J9" s="229"/>
      <c r="K9" s="229"/>
      <c r="L9" s="229"/>
      <c r="M9" s="229">
        <v>248</v>
      </c>
      <c r="N9" s="229"/>
      <c r="O9" s="229"/>
      <c r="P9" s="229"/>
      <c r="Q9" s="229">
        <v>2679</v>
      </c>
      <c r="R9" s="229"/>
      <c r="S9" s="229"/>
      <c r="T9" s="229"/>
      <c r="U9" s="229">
        <v>13113</v>
      </c>
      <c r="V9" s="229"/>
      <c r="W9" s="229"/>
      <c r="X9" s="229"/>
      <c r="Y9" s="229">
        <v>915</v>
      </c>
      <c r="Z9" s="229"/>
      <c r="AA9" s="229"/>
      <c r="AB9" s="229"/>
      <c r="AC9" s="229">
        <v>313</v>
      </c>
      <c r="AD9" s="229"/>
      <c r="AE9" s="229"/>
      <c r="AF9" s="229"/>
      <c r="AG9" s="224">
        <f>(I9+M9)/E9*100</f>
        <v>50.296410945302696</v>
      </c>
      <c r="AH9" s="224"/>
      <c r="AI9" s="224"/>
      <c r="AJ9" s="224"/>
    </row>
    <row r="10" spans="1:44" ht="30" hidden="1" customHeight="1" outlineLevel="1" x14ac:dyDescent="0.2">
      <c r="A10" s="86" t="s">
        <v>157</v>
      </c>
      <c r="B10" s="89"/>
      <c r="C10" s="89"/>
      <c r="D10" s="88"/>
      <c r="E10" s="230">
        <f>SUM(I10:AF10)</f>
        <v>34243</v>
      </c>
      <c r="F10" s="229"/>
      <c r="G10" s="229"/>
      <c r="H10" s="229"/>
      <c r="I10" s="229">
        <v>16975</v>
      </c>
      <c r="J10" s="229"/>
      <c r="K10" s="229"/>
      <c r="L10" s="229"/>
      <c r="M10" s="229">
        <v>248</v>
      </c>
      <c r="N10" s="229"/>
      <c r="O10" s="229"/>
      <c r="P10" s="229"/>
      <c r="Q10" s="229">
        <v>2679</v>
      </c>
      <c r="R10" s="229"/>
      <c r="S10" s="229"/>
      <c r="T10" s="229"/>
      <c r="U10" s="229">
        <v>13113</v>
      </c>
      <c r="V10" s="229"/>
      <c r="W10" s="229"/>
      <c r="X10" s="229"/>
      <c r="Y10" s="229">
        <v>915</v>
      </c>
      <c r="Z10" s="229"/>
      <c r="AA10" s="229"/>
      <c r="AB10" s="229"/>
      <c r="AC10" s="229">
        <v>313</v>
      </c>
      <c r="AD10" s="229"/>
      <c r="AE10" s="229"/>
      <c r="AF10" s="229"/>
      <c r="AG10" s="224">
        <f>(I10+M10)/E10*100</f>
        <v>50.296410945302696</v>
      </c>
      <c r="AH10" s="224"/>
      <c r="AI10" s="224"/>
      <c r="AJ10" s="224"/>
    </row>
    <row r="11" spans="1:44" ht="30" hidden="1" customHeight="1" outlineLevel="1" x14ac:dyDescent="0.2">
      <c r="A11" s="86" t="s">
        <v>156</v>
      </c>
      <c r="B11" s="89"/>
      <c r="C11" s="89"/>
      <c r="D11" s="88"/>
      <c r="E11" s="230">
        <f>SUM(I11:AF11)</f>
        <v>34185</v>
      </c>
      <c r="F11" s="229"/>
      <c r="G11" s="229"/>
      <c r="H11" s="229"/>
      <c r="I11" s="229">
        <v>16956</v>
      </c>
      <c r="J11" s="229"/>
      <c r="K11" s="229"/>
      <c r="L11" s="229"/>
      <c r="M11" s="229">
        <v>281</v>
      </c>
      <c r="N11" s="229"/>
      <c r="O11" s="229"/>
      <c r="P11" s="229"/>
      <c r="Q11" s="229">
        <v>2657</v>
      </c>
      <c r="R11" s="229"/>
      <c r="S11" s="229"/>
      <c r="T11" s="229"/>
      <c r="U11" s="229">
        <v>13044</v>
      </c>
      <c r="V11" s="229"/>
      <c r="W11" s="229"/>
      <c r="X11" s="229"/>
      <c r="Y11" s="229">
        <v>915</v>
      </c>
      <c r="Z11" s="229"/>
      <c r="AA11" s="229"/>
      <c r="AB11" s="229"/>
      <c r="AC11" s="229">
        <v>332</v>
      </c>
      <c r="AD11" s="229"/>
      <c r="AE11" s="229"/>
      <c r="AF11" s="229"/>
      <c r="AG11" s="224">
        <f>(I11+M11)/E11*100</f>
        <v>50.422700014626301</v>
      </c>
      <c r="AH11" s="224"/>
      <c r="AI11" s="224"/>
      <c r="AJ11" s="224"/>
    </row>
    <row r="12" spans="1:44" ht="30" hidden="1" customHeight="1" outlineLevel="1" x14ac:dyDescent="0.2">
      <c r="A12" s="86" t="s">
        <v>9</v>
      </c>
      <c r="B12" s="89"/>
      <c r="C12" s="89"/>
      <c r="D12" s="88"/>
      <c r="E12" s="230">
        <f>SUM(I12:AF12)</f>
        <v>34185</v>
      </c>
      <c r="F12" s="229"/>
      <c r="G12" s="229"/>
      <c r="H12" s="229"/>
      <c r="I12" s="229">
        <v>16956</v>
      </c>
      <c r="J12" s="229"/>
      <c r="K12" s="229"/>
      <c r="L12" s="229"/>
      <c r="M12" s="229">
        <v>281</v>
      </c>
      <c r="N12" s="229"/>
      <c r="O12" s="229"/>
      <c r="P12" s="229"/>
      <c r="Q12" s="229">
        <v>2657</v>
      </c>
      <c r="R12" s="229"/>
      <c r="S12" s="229"/>
      <c r="T12" s="229"/>
      <c r="U12" s="229">
        <v>13044</v>
      </c>
      <c r="V12" s="229"/>
      <c r="W12" s="229"/>
      <c r="X12" s="229"/>
      <c r="Y12" s="229">
        <v>915</v>
      </c>
      <c r="Z12" s="229"/>
      <c r="AA12" s="229"/>
      <c r="AB12" s="229"/>
      <c r="AC12" s="229">
        <v>332</v>
      </c>
      <c r="AD12" s="229"/>
      <c r="AE12" s="229"/>
      <c r="AF12" s="229"/>
      <c r="AG12" s="224">
        <f>(I12+M12)/E12*100</f>
        <v>50.422700014626301</v>
      </c>
      <c r="AH12" s="224"/>
      <c r="AI12" s="224"/>
      <c r="AJ12" s="224"/>
    </row>
    <row r="13" spans="1:44" ht="30" hidden="1" customHeight="1" outlineLevel="1" x14ac:dyDescent="0.2">
      <c r="A13" s="86" t="s">
        <v>121</v>
      </c>
      <c r="B13" s="89"/>
      <c r="C13" s="89"/>
      <c r="D13" s="88"/>
      <c r="E13" s="230">
        <f>SUM(I13:AF13)</f>
        <v>34185</v>
      </c>
      <c r="F13" s="229"/>
      <c r="G13" s="229"/>
      <c r="H13" s="229"/>
      <c r="I13" s="229">
        <v>16956</v>
      </c>
      <c r="J13" s="229"/>
      <c r="K13" s="229"/>
      <c r="L13" s="229"/>
      <c r="M13" s="229">
        <v>281</v>
      </c>
      <c r="N13" s="229"/>
      <c r="O13" s="229"/>
      <c r="P13" s="229"/>
      <c r="Q13" s="229">
        <v>2657</v>
      </c>
      <c r="R13" s="229"/>
      <c r="S13" s="229"/>
      <c r="T13" s="229"/>
      <c r="U13" s="229">
        <v>13044</v>
      </c>
      <c r="V13" s="229"/>
      <c r="W13" s="229"/>
      <c r="X13" s="229"/>
      <c r="Y13" s="229">
        <v>915</v>
      </c>
      <c r="Z13" s="229"/>
      <c r="AA13" s="229"/>
      <c r="AB13" s="229"/>
      <c r="AC13" s="229">
        <v>332</v>
      </c>
      <c r="AD13" s="229"/>
      <c r="AE13" s="229"/>
      <c r="AF13" s="229"/>
      <c r="AG13" s="224">
        <f>(I13+M13)/E13*100</f>
        <v>50.422700014626301</v>
      </c>
      <c r="AH13" s="224"/>
      <c r="AI13" s="224"/>
      <c r="AJ13" s="224"/>
    </row>
    <row r="14" spans="1:44" ht="30" hidden="1" customHeight="1" outlineLevel="1" x14ac:dyDescent="0.2">
      <c r="A14" s="86" t="s">
        <v>119</v>
      </c>
      <c r="B14" s="89"/>
      <c r="C14" s="89"/>
      <c r="D14" s="88"/>
      <c r="E14" s="230">
        <f>SUM(I14:AF14)</f>
        <v>34185</v>
      </c>
      <c r="F14" s="229"/>
      <c r="G14" s="229"/>
      <c r="H14" s="229"/>
      <c r="I14" s="229">
        <v>16956</v>
      </c>
      <c r="J14" s="229"/>
      <c r="K14" s="229"/>
      <c r="L14" s="229"/>
      <c r="M14" s="229">
        <v>281</v>
      </c>
      <c r="N14" s="229"/>
      <c r="O14" s="229"/>
      <c r="P14" s="229"/>
      <c r="Q14" s="229">
        <v>2657</v>
      </c>
      <c r="R14" s="229"/>
      <c r="S14" s="229"/>
      <c r="T14" s="229"/>
      <c r="U14" s="229">
        <v>13044</v>
      </c>
      <c r="V14" s="229"/>
      <c r="W14" s="229"/>
      <c r="X14" s="229"/>
      <c r="Y14" s="229">
        <v>915</v>
      </c>
      <c r="Z14" s="229"/>
      <c r="AA14" s="229"/>
      <c r="AB14" s="229"/>
      <c r="AC14" s="229">
        <v>332</v>
      </c>
      <c r="AD14" s="229"/>
      <c r="AE14" s="229"/>
      <c r="AF14" s="229"/>
      <c r="AG14" s="224">
        <f>(I14+M14)/E14*100</f>
        <v>50.422700014626301</v>
      </c>
      <c r="AH14" s="224"/>
      <c r="AI14" s="224"/>
      <c r="AJ14" s="224"/>
    </row>
    <row r="15" spans="1:44" ht="30" hidden="1" customHeight="1" outlineLevel="1" x14ac:dyDescent="0.2">
      <c r="A15" s="86" t="s">
        <v>155</v>
      </c>
      <c r="B15" s="89"/>
      <c r="C15" s="89"/>
      <c r="D15" s="88"/>
      <c r="E15" s="230">
        <f>SUM(I15:AF15)</f>
        <v>34185</v>
      </c>
      <c r="F15" s="229"/>
      <c r="G15" s="229"/>
      <c r="H15" s="229"/>
      <c r="I15" s="229">
        <v>16956</v>
      </c>
      <c r="J15" s="229"/>
      <c r="K15" s="229"/>
      <c r="L15" s="229"/>
      <c r="M15" s="229">
        <v>281</v>
      </c>
      <c r="N15" s="229"/>
      <c r="O15" s="229"/>
      <c r="P15" s="229"/>
      <c r="Q15" s="229">
        <v>2657</v>
      </c>
      <c r="R15" s="229"/>
      <c r="S15" s="229"/>
      <c r="T15" s="229"/>
      <c r="U15" s="229">
        <v>13044</v>
      </c>
      <c r="V15" s="229"/>
      <c r="W15" s="229"/>
      <c r="X15" s="229"/>
      <c r="Y15" s="229">
        <v>915</v>
      </c>
      <c r="Z15" s="229"/>
      <c r="AA15" s="229"/>
      <c r="AB15" s="229"/>
      <c r="AC15" s="229">
        <v>332</v>
      </c>
      <c r="AD15" s="229"/>
      <c r="AE15" s="229"/>
      <c r="AF15" s="229"/>
      <c r="AG15" s="224">
        <f>(I15+M15)/E15*100</f>
        <v>50.422700014626301</v>
      </c>
      <c r="AH15" s="224"/>
      <c r="AI15" s="224"/>
      <c r="AJ15" s="224"/>
    </row>
    <row r="16" spans="1:44" ht="30" customHeight="1" collapsed="1" x14ac:dyDescent="0.2">
      <c r="A16" s="86" t="s">
        <v>154</v>
      </c>
      <c r="B16" s="89"/>
      <c r="C16" s="89"/>
      <c r="D16" s="88"/>
      <c r="E16" s="230">
        <f>SUM(I16:AF16)</f>
        <v>34144</v>
      </c>
      <c r="F16" s="229"/>
      <c r="G16" s="229"/>
      <c r="H16" s="229"/>
      <c r="I16" s="229">
        <v>16710</v>
      </c>
      <c r="J16" s="229"/>
      <c r="K16" s="229"/>
      <c r="L16" s="229"/>
      <c r="M16" s="229">
        <v>316</v>
      </c>
      <c r="N16" s="229"/>
      <c r="O16" s="229"/>
      <c r="P16" s="229"/>
      <c r="Q16" s="229">
        <v>1378</v>
      </c>
      <c r="R16" s="229"/>
      <c r="S16" s="229"/>
      <c r="T16" s="229"/>
      <c r="U16" s="229">
        <v>14497</v>
      </c>
      <c r="V16" s="229"/>
      <c r="W16" s="229"/>
      <c r="X16" s="229"/>
      <c r="Y16" s="229">
        <v>911</v>
      </c>
      <c r="Z16" s="229"/>
      <c r="AA16" s="229"/>
      <c r="AB16" s="229"/>
      <c r="AC16" s="229">
        <v>332</v>
      </c>
      <c r="AD16" s="229"/>
      <c r="AE16" s="229"/>
      <c r="AF16" s="229"/>
      <c r="AG16" s="224">
        <f>(I16+M16)/E16*100</f>
        <v>49.865276476101215</v>
      </c>
      <c r="AH16" s="224"/>
      <c r="AI16" s="224"/>
      <c r="AJ16" s="224"/>
    </row>
    <row r="17" spans="1:36" ht="30" customHeight="1" x14ac:dyDescent="0.2">
      <c r="A17" s="86" t="s">
        <v>84</v>
      </c>
      <c r="B17" s="89"/>
      <c r="C17" s="89"/>
      <c r="D17" s="88"/>
      <c r="E17" s="230">
        <f>SUM(I17:AF17)</f>
        <v>34144</v>
      </c>
      <c r="F17" s="229"/>
      <c r="G17" s="229"/>
      <c r="H17" s="229"/>
      <c r="I17" s="229">
        <f>17025-M17</f>
        <v>16709</v>
      </c>
      <c r="J17" s="229"/>
      <c r="K17" s="229"/>
      <c r="L17" s="229"/>
      <c r="M17" s="229">
        <v>316</v>
      </c>
      <c r="N17" s="229"/>
      <c r="O17" s="229"/>
      <c r="P17" s="229"/>
      <c r="Q17" s="229">
        <f>15876-U17</f>
        <v>1379</v>
      </c>
      <c r="R17" s="229"/>
      <c r="S17" s="229"/>
      <c r="T17" s="229"/>
      <c r="U17" s="229">
        <v>14497</v>
      </c>
      <c r="V17" s="229"/>
      <c r="W17" s="229"/>
      <c r="X17" s="229"/>
      <c r="Y17" s="229">
        <v>911</v>
      </c>
      <c r="Z17" s="229"/>
      <c r="AA17" s="229"/>
      <c r="AB17" s="229"/>
      <c r="AC17" s="229">
        <v>332</v>
      </c>
      <c r="AD17" s="229"/>
      <c r="AE17" s="229"/>
      <c r="AF17" s="229"/>
      <c r="AG17" s="224">
        <f>(I17+M17)/E17*100</f>
        <v>49.862347703842545</v>
      </c>
      <c r="AH17" s="224"/>
      <c r="AI17" s="224"/>
      <c r="AJ17" s="224"/>
    </row>
    <row r="18" spans="1:36" ht="30" customHeight="1" x14ac:dyDescent="0.2">
      <c r="A18" s="86" t="s">
        <v>153</v>
      </c>
      <c r="B18" s="89"/>
      <c r="C18" s="89"/>
      <c r="D18" s="88"/>
      <c r="E18" s="230">
        <f>SUM(I18:AF18)</f>
        <v>34144</v>
      </c>
      <c r="F18" s="229"/>
      <c r="G18" s="229"/>
      <c r="H18" s="229"/>
      <c r="I18" s="229">
        <v>16710</v>
      </c>
      <c r="J18" s="229"/>
      <c r="K18" s="229"/>
      <c r="L18" s="229"/>
      <c r="M18" s="229">
        <v>316</v>
      </c>
      <c r="N18" s="229"/>
      <c r="O18" s="229"/>
      <c r="P18" s="229"/>
      <c r="Q18" s="229">
        <v>1378</v>
      </c>
      <c r="R18" s="229"/>
      <c r="S18" s="229"/>
      <c r="T18" s="229"/>
      <c r="U18" s="229">
        <v>14497</v>
      </c>
      <c r="V18" s="229"/>
      <c r="W18" s="229"/>
      <c r="X18" s="229"/>
      <c r="Y18" s="229">
        <v>911</v>
      </c>
      <c r="Z18" s="229"/>
      <c r="AA18" s="229"/>
      <c r="AB18" s="229"/>
      <c r="AC18" s="229">
        <v>332</v>
      </c>
      <c r="AD18" s="229"/>
      <c r="AE18" s="229"/>
      <c r="AF18" s="229"/>
      <c r="AG18" s="224">
        <f>(I18+M18)/E18*100</f>
        <v>49.865276476101215</v>
      </c>
      <c r="AH18" s="224"/>
      <c r="AI18" s="224"/>
      <c r="AJ18" s="224"/>
    </row>
    <row r="19" spans="1:36" ht="30" customHeight="1" x14ac:dyDescent="0.2">
      <c r="A19" s="86" t="s">
        <v>152</v>
      </c>
      <c r="B19" s="89"/>
      <c r="C19" s="89"/>
      <c r="D19" s="88"/>
      <c r="E19" s="230">
        <f>SUM(I19:AF19)</f>
        <v>34144</v>
      </c>
      <c r="F19" s="229"/>
      <c r="G19" s="229"/>
      <c r="H19" s="229"/>
      <c r="I19" s="229">
        <v>16710</v>
      </c>
      <c r="J19" s="229"/>
      <c r="K19" s="229"/>
      <c r="L19" s="229"/>
      <c r="M19" s="229">
        <v>316</v>
      </c>
      <c r="N19" s="229"/>
      <c r="O19" s="229"/>
      <c r="P19" s="229"/>
      <c r="Q19" s="229">
        <v>1378</v>
      </c>
      <c r="R19" s="229"/>
      <c r="S19" s="229"/>
      <c r="T19" s="229"/>
      <c r="U19" s="229">
        <v>14497</v>
      </c>
      <c r="V19" s="229"/>
      <c r="W19" s="229"/>
      <c r="X19" s="229"/>
      <c r="Y19" s="229">
        <v>911</v>
      </c>
      <c r="Z19" s="229"/>
      <c r="AA19" s="229"/>
      <c r="AB19" s="229"/>
      <c r="AC19" s="229">
        <v>332</v>
      </c>
      <c r="AD19" s="229"/>
      <c r="AE19" s="229"/>
      <c r="AF19" s="229"/>
      <c r="AG19" s="224">
        <f>(I19+M19)/E19*100</f>
        <v>49.865276476101215</v>
      </c>
      <c r="AH19" s="224"/>
      <c r="AI19" s="224"/>
      <c r="AJ19" s="224"/>
    </row>
    <row r="20" spans="1:36" ht="15" customHeight="1" thickBot="1" x14ac:dyDescent="0.25">
      <c r="A20" s="222"/>
      <c r="B20" s="221"/>
      <c r="C20" s="221"/>
      <c r="D20" s="220"/>
      <c r="E20" s="219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</row>
    <row r="21" spans="1:36" ht="21" customHeight="1" x14ac:dyDescent="0.2">
      <c r="A21" s="4" t="s">
        <v>151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ht="24.9" customHeight="1" x14ac:dyDescent="0.2"/>
    <row r="23" spans="1:36" ht="24.9" customHeight="1" x14ac:dyDescent="0.2">
      <c r="A23" s="77" t="s">
        <v>169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</row>
    <row r="24" spans="1:36" ht="21.75" customHeight="1" thickBot="1" x14ac:dyDescent="0.25">
      <c r="A24" s="1" t="s">
        <v>168</v>
      </c>
    </row>
    <row r="25" spans="1:36" ht="21" customHeight="1" x14ac:dyDescent="0.2">
      <c r="A25" s="115" t="s">
        <v>167</v>
      </c>
      <c r="B25" s="131"/>
      <c r="C25" s="131"/>
      <c r="D25" s="131"/>
      <c r="E25" s="131" t="s">
        <v>166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205" t="s">
        <v>165</v>
      </c>
      <c r="U25" s="205"/>
      <c r="V25" s="205"/>
      <c r="W25" s="205"/>
      <c r="X25" s="75" t="s">
        <v>164</v>
      </c>
      <c r="Y25" s="75"/>
      <c r="Z25" s="75"/>
      <c r="AA25" s="75"/>
      <c r="AB25" s="205" t="s">
        <v>163</v>
      </c>
      <c r="AC25" s="75"/>
      <c r="AD25" s="75"/>
      <c r="AE25" s="75"/>
      <c r="AF25" s="205" t="s">
        <v>162</v>
      </c>
      <c r="AG25" s="75"/>
      <c r="AH25" s="75"/>
      <c r="AI25" s="75"/>
      <c r="AJ25" s="161"/>
    </row>
    <row r="26" spans="1:36" ht="21" customHeight="1" x14ac:dyDescent="0.2">
      <c r="A26" s="127"/>
      <c r="B26" s="126"/>
      <c r="C26" s="126"/>
      <c r="D26" s="126"/>
      <c r="E26" s="126" t="s">
        <v>161</v>
      </c>
      <c r="F26" s="126"/>
      <c r="G26" s="126"/>
      <c r="H26" s="126"/>
      <c r="I26" s="126"/>
      <c r="J26" s="126" t="s">
        <v>160</v>
      </c>
      <c r="K26" s="126"/>
      <c r="L26" s="126"/>
      <c r="M26" s="126"/>
      <c r="N26" s="126"/>
      <c r="O26" s="126" t="s">
        <v>159</v>
      </c>
      <c r="P26" s="126"/>
      <c r="Q26" s="126"/>
      <c r="R26" s="126"/>
      <c r="S26" s="126"/>
      <c r="T26" s="228"/>
      <c r="U26" s="228"/>
      <c r="V26" s="228"/>
      <c r="W26" s="228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151"/>
    </row>
    <row r="27" spans="1:36" ht="15" customHeight="1" x14ac:dyDescent="0.2">
      <c r="A27" s="25"/>
      <c r="B27" s="25"/>
      <c r="C27" s="25"/>
      <c r="D27" s="177"/>
      <c r="E27" s="6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65"/>
      <c r="U27" s="65"/>
      <c r="V27" s="65"/>
      <c r="W27" s="65"/>
      <c r="X27" s="65"/>
      <c r="Y27" s="65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30" hidden="1" customHeight="1" outlineLevel="1" x14ac:dyDescent="0.2">
      <c r="A28" s="86" t="s">
        <v>24</v>
      </c>
      <c r="B28" s="89"/>
      <c r="C28" s="89"/>
      <c r="D28" s="88"/>
      <c r="E28" s="226">
        <f>J28+O28</f>
        <v>17644</v>
      </c>
      <c r="F28" s="225"/>
      <c r="G28" s="225"/>
      <c r="H28" s="225"/>
      <c r="I28" s="225"/>
      <c r="J28" s="225">
        <v>7023</v>
      </c>
      <c r="K28" s="225"/>
      <c r="L28" s="225"/>
      <c r="M28" s="225"/>
      <c r="N28" s="225"/>
      <c r="O28" s="225">
        <v>10621</v>
      </c>
      <c r="P28" s="225"/>
      <c r="Q28" s="225"/>
      <c r="R28" s="225"/>
      <c r="S28" s="225"/>
      <c r="T28" s="224">
        <v>2.6</v>
      </c>
      <c r="U28" s="224"/>
      <c r="V28" s="224"/>
      <c r="W28" s="224"/>
      <c r="X28" s="224"/>
      <c r="Y28" s="224"/>
      <c r="Z28" s="224" t="s">
        <v>120</v>
      </c>
      <c r="AA28" s="224"/>
      <c r="AB28" s="224"/>
      <c r="AC28" s="224"/>
      <c r="AD28" s="224"/>
      <c r="AE28" s="224"/>
      <c r="AF28" s="224">
        <v>7</v>
      </c>
      <c r="AG28" s="224"/>
      <c r="AH28" s="224"/>
      <c r="AI28" s="224"/>
      <c r="AJ28" s="227"/>
    </row>
    <row r="29" spans="1:36" ht="30" hidden="1" customHeight="1" outlineLevel="1" x14ac:dyDescent="0.2">
      <c r="A29" s="86" t="s">
        <v>158</v>
      </c>
      <c r="B29" s="89"/>
      <c r="C29" s="89"/>
      <c r="D29" s="88"/>
      <c r="E29" s="226">
        <f>J29+O29</f>
        <v>25395</v>
      </c>
      <c r="F29" s="225"/>
      <c r="G29" s="225"/>
      <c r="H29" s="225"/>
      <c r="I29" s="225"/>
      <c r="J29" s="225">
        <v>18665</v>
      </c>
      <c r="K29" s="225"/>
      <c r="L29" s="225"/>
      <c r="M29" s="225"/>
      <c r="N29" s="225"/>
      <c r="O29" s="225">
        <v>6730</v>
      </c>
      <c r="P29" s="225"/>
      <c r="Q29" s="225"/>
      <c r="R29" s="225"/>
      <c r="S29" s="225"/>
      <c r="T29" s="224">
        <v>4.8</v>
      </c>
      <c r="U29" s="224"/>
      <c r="V29" s="224"/>
      <c r="W29" s="224"/>
      <c r="X29" s="224">
        <v>21.9</v>
      </c>
      <c r="Y29" s="224"/>
      <c r="Z29" s="224"/>
      <c r="AA29" s="224"/>
      <c r="AB29" s="224">
        <v>47.9</v>
      </c>
      <c r="AC29" s="224"/>
      <c r="AD29" s="224"/>
      <c r="AE29" s="224"/>
      <c r="AF29" s="224">
        <f>22.7+3.2</f>
        <v>25.9</v>
      </c>
      <c r="AG29" s="224"/>
      <c r="AH29" s="224"/>
      <c r="AI29" s="224"/>
      <c r="AJ29" s="227"/>
    </row>
    <row r="30" spans="1:36" ht="30" hidden="1" customHeight="1" outlineLevel="1" x14ac:dyDescent="0.2">
      <c r="A30" s="86" t="s">
        <v>157</v>
      </c>
      <c r="B30" s="89"/>
      <c r="C30" s="89"/>
      <c r="D30" s="88"/>
      <c r="E30" s="226">
        <f>J30+O30</f>
        <v>32567</v>
      </c>
      <c r="F30" s="225"/>
      <c r="G30" s="225"/>
      <c r="H30" s="225"/>
      <c r="I30" s="225"/>
      <c r="J30" s="225">
        <v>23614</v>
      </c>
      <c r="K30" s="225"/>
      <c r="L30" s="225"/>
      <c r="M30" s="225"/>
      <c r="N30" s="225"/>
      <c r="O30" s="225">
        <v>8953</v>
      </c>
      <c r="P30" s="225"/>
      <c r="Q30" s="225"/>
      <c r="R30" s="225"/>
      <c r="S30" s="225"/>
      <c r="T30" s="224">
        <v>9.1</v>
      </c>
      <c r="U30" s="224"/>
      <c r="V30" s="224"/>
      <c r="W30" s="224"/>
      <c r="X30" s="224">
        <v>25</v>
      </c>
      <c r="Y30" s="224"/>
      <c r="Z30" s="224"/>
      <c r="AA30" s="224"/>
      <c r="AB30" s="224">
        <v>36.200000000000003</v>
      </c>
      <c r="AC30" s="224"/>
      <c r="AD30" s="224"/>
      <c r="AE30" s="224"/>
      <c r="AF30" s="224">
        <f>29+3.8</f>
        <v>32.799999999999997</v>
      </c>
      <c r="AG30" s="224"/>
      <c r="AH30" s="224"/>
      <c r="AI30" s="224"/>
      <c r="AJ30" s="227"/>
    </row>
    <row r="31" spans="1:36" ht="30" hidden="1" customHeight="1" outlineLevel="1" x14ac:dyDescent="0.2">
      <c r="A31" s="86" t="s">
        <v>156</v>
      </c>
      <c r="B31" s="89"/>
      <c r="C31" s="89"/>
      <c r="D31" s="88"/>
      <c r="E31" s="226">
        <f>J31+O31</f>
        <v>30327</v>
      </c>
      <c r="F31" s="225"/>
      <c r="G31" s="225"/>
      <c r="H31" s="225"/>
      <c r="I31" s="225"/>
      <c r="J31" s="225">
        <v>25178</v>
      </c>
      <c r="K31" s="225"/>
      <c r="L31" s="225"/>
      <c r="M31" s="225"/>
      <c r="N31" s="225"/>
      <c r="O31" s="225">
        <v>5149</v>
      </c>
      <c r="P31" s="225"/>
      <c r="Q31" s="225"/>
      <c r="R31" s="225"/>
      <c r="S31" s="225"/>
      <c r="T31" s="224">
        <v>8.3000000000000007</v>
      </c>
      <c r="U31" s="224"/>
      <c r="V31" s="224"/>
      <c r="W31" s="224"/>
      <c r="X31" s="224">
        <v>30.5</v>
      </c>
      <c r="Y31" s="224"/>
      <c r="Z31" s="224"/>
      <c r="AA31" s="224"/>
      <c r="AB31" s="224">
        <v>43.5</v>
      </c>
      <c r="AC31" s="224"/>
      <c r="AD31" s="224"/>
      <c r="AE31" s="224"/>
      <c r="AF31" s="224">
        <f>30.7+3.7</f>
        <v>34.4</v>
      </c>
      <c r="AG31" s="224"/>
      <c r="AH31" s="224"/>
      <c r="AI31" s="224"/>
      <c r="AJ31" s="227"/>
    </row>
    <row r="32" spans="1:36" s="171" customFormat="1" ht="30" hidden="1" customHeight="1" outlineLevel="1" x14ac:dyDescent="0.2">
      <c r="A32" s="86" t="s">
        <v>9</v>
      </c>
      <c r="B32" s="89"/>
      <c r="C32" s="89"/>
      <c r="D32" s="88"/>
      <c r="E32" s="226">
        <f>J32+O32</f>
        <v>35000</v>
      </c>
      <c r="F32" s="225"/>
      <c r="G32" s="225"/>
      <c r="H32" s="225"/>
      <c r="I32" s="225"/>
      <c r="J32" s="225">
        <v>26000</v>
      </c>
      <c r="K32" s="225"/>
      <c r="L32" s="225"/>
      <c r="M32" s="225"/>
      <c r="N32" s="225"/>
      <c r="O32" s="225">
        <v>9000</v>
      </c>
      <c r="P32" s="225"/>
      <c r="Q32" s="225"/>
      <c r="R32" s="225"/>
      <c r="S32" s="225"/>
      <c r="T32" s="224">
        <v>13.4</v>
      </c>
      <c r="U32" s="224"/>
      <c r="V32" s="224"/>
      <c r="W32" s="224"/>
      <c r="X32" s="224">
        <v>17.5</v>
      </c>
      <c r="Y32" s="224"/>
      <c r="Z32" s="224"/>
      <c r="AA32" s="224"/>
      <c r="AB32" s="224">
        <v>41.5</v>
      </c>
      <c r="AC32" s="224"/>
      <c r="AD32" s="224"/>
      <c r="AE32" s="224"/>
      <c r="AF32" s="224">
        <f>46.8+5</f>
        <v>51.8</v>
      </c>
      <c r="AG32" s="224"/>
      <c r="AH32" s="224"/>
      <c r="AI32" s="224"/>
      <c r="AJ32" s="227"/>
    </row>
    <row r="33" spans="1:36" s="171" customFormat="1" ht="30" hidden="1" customHeight="1" outlineLevel="1" x14ac:dyDescent="0.2">
      <c r="A33" s="86" t="s">
        <v>121</v>
      </c>
      <c r="B33" s="89"/>
      <c r="C33" s="89"/>
      <c r="D33" s="88"/>
      <c r="E33" s="226">
        <f>J33+O33</f>
        <v>32000</v>
      </c>
      <c r="F33" s="225"/>
      <c r="G33" s="225"/>
      <c r="H33" s="225"/>
      <c r="I33" s="225"/>
      <c r="J33" s="225">
        <v>24000</v>
      </c>
      <c r="K33" s="225"/>
      <c r="L33" s="225"/>
      <c r="M33" s="225"/>
      <c r="N33" s="225"/>
      <c r="O33" s="225">
        <v>8000</v>
      </c>
      <c r="P33" s="225"/>
      <c r="Q33" s="225"/>
      <c r="R33" s="225"/>
      <c r="S33" s="225"/>
      <c r="T33" s="224">
        <v>1.8</v>
      </c>
      <c r="U33" s="224"/>
      <c r="V33" s="224"/>
      <c r="W33" s="224"/>
      <c r="X33" s="224">
        <v>13.7</v>
      </c>
      <c r="Y33" s="224"/>
      <c r="Z33" s="224"/>
      <c r="AA33" s="224"/>
      <c r="AB33" s="224">
        <v>8.1999999999999993</v>
      </c>
      <c r="AC33" s="224"/>
      <c r="AD33" s="224"/>
      <c r="AE33" s="224"/>
      <c r="AF33" s="224">
        <f>106.2+6.5</f>
        <v>112.7</v>
      </c>
      <c r="AG33" s="224"/>
      <c r="AH33" s="224"/>
      <c r="AI33" s="224"/>
      <c r="AJ33" s="227"/>
    </row>
    <row r="34" spans="1:36" s="171" customFormat="1" ht="30" hidden="1" customHeight="1" outlineLevel="1" x14ac:dyDescent="0.2">
      <c r="A34" s="86" t="s">
        <v>119</v>
      </c>
      <c r="B34" s="89"/>
      <c r="C34" s="89"/>
      <c r="D34" s="88"/>
      <c r="E34" s="226">
        <f>J34+O34</f>
        <v>28000</v>
      </c>
      <c r="F34" s="225"/>
      <c r="G34" s="225"/>
      <c r="H34" s="225"/>
      <c r="I34" s="225"/>
      <c r="J34" s="225">
        <v>19000</v>
      </c>
      <c r="K34" s="225"/>
      <c r="L34" s="225"/>
      <c r="M34" s="225"/>
      <c r="N34" s="225"/>
      <c r="O34" s="225">
        <v>9000</v>
      </c>
      <c r="P34" s="225"/>
      <c r="Q34" s="225"/>
      <c r="R34" s="225"/>
      <c r="S34" s="225"/>
      <c r="T34" s="224">
        <v>2</v>
      </c>
      <c r="U34" s="224"/>
      <c r="V34" s="224"/>
      <c r="W34" s="224"/>
      <c r="X34" s="224">
        <v>13.7</v>
      </c>
      <c r="Y34" s="224"/>
      <c r="Z34" s="224"/>
      <c r="AA34" s="224"/>
      <c r="AB34" s="224">
        <v>7.4</v>
      </c>
      <c r="AC34" s="224"/>
      <c r="AD34" s="224"/>
      <c r="AE34" s="224"/>
      <c r="AF34" s="224">
        <f>122.9+13.3</f>
        <v>136.20000000000002</v>
      </c>
      <c r="AG34" s="224"/>
      <c r="AH34" s="224"/>
      <c r="AI34" s="224"/>
      <c r="AJ34" s="223"/>
    </row>
    <row r="35" spans="1:36" s="171" customFormat="1" ht="30" hidden="1" customHeight="1" outlineLevel="1" x14ac:dyDescent="0.2">
      <c r="A35" s="86" t="s">
        <v>155</v>
      </c>
      <c r="B35" s="89"/>
      <c r="C35" s="89"/>
      <c r="D35" s="88"/>
      <c r="E35" s="226">
        <f>J35+O35</f>
        <v>32000</v>
      </c>
      <c r="F35" s="225"/>
      <c r="G35" s="225"/>
      <c r="H35" s="225"/>
      <c r="I35" s="225"/>
      <c r="J35" s="225">
        <v>20000</v>
      </c>
      <c r="K35" s="225"/>
      <c r="L35" s="225"/>
      <c r="M35" s="225"/>
      <c r="N35" s="225"/>
      <c r="O35" s="225">
        <v>12000</v>
      </c>
      <c r="P35" s="225"/>
      <c r="Q35" s="225"/>
      <c r="R35" s="225"/>
      <c r="S35" s="225"/>
      <c r="T35" s="224">
        <v>1.9</v>
      </c>
      <c r="U35" s="224"/>
      <c r="V35" s="224"/>
      <c r="W35" s="224"/>
      <c r="X35" s="224">
        <v>7</v>
      </c>
      <c r="Y35" s="224"/>
      <c r="Z35" s="224"/>
      <c r="AA35" s="224"/>
      <c r="AB35" s="224">
        <v>9.1999999999999993</v>
      </c>
      <c r="AC35" s="224"/>
      <c r="AD35" s="224"/>
      <c r="AE35" s="224"/>
      <c r="AF35" s="224">
        <f>175.7+13.1</f>
        <v>188.79999999999998</v>
      </c>
      <c r="AG35" s="224"/>
      <c r="AH35" s="224"/>
      <c r="AI35" s="224"/>
      <c r="AJ35" s="223"/>
    </row>
    <row r="36" spans="1:36" s="171" customFormat="1" ht="30" customHeight="1" collapsed="1" x14ac:dyDescent="0.2">
      <c r="A36" s="86" t="s">
        <v>154</v>
      </c>
      <c r="B36" s="89"/>
      <c r="C36" s="89"/>
      <c r="D36" s="88"/>
      <c r="E36" s="226">
        <f>J36+O36</f>
        <v>27000</v>
      </c>
      <c r="F36" s="225"/>
      <c r="G36" s="225"/>
      <c r="H36" s="225"/>
      <c r="I36" s="225"/>
      <c r="J36" s="225">
        <v>21000</v>
      </c>
      <c r="K36" s="225"/>
      <c r="L36" s="225"/>
      <c r="M36" s="225"/>
      <c r="N36" s="225"/>
      <c r="O36" s="225">
        <v>6000</v>
      </c>
      <c r="P36" s="225"/>
      <c r="Q36" s="225"/>
      <c r="R36" s="225"/>
      <c r="S36" s="225"/>
      <c r="T36" s="224">
        <v>0.3</v>
      </c>
      <c r="U36" s="224"/>
      <c r="V36" s="224"/>
      <c r="W36" s="224"/>
      <c r="X36" s="224">
        <v>14.7</v>
      </c>
      <c r="Y36" s="224"/>
      <c r="Z36" s="224"/>
      <c r="AA36" s="224"/>
      <c r="AB36" s="224">
        <v>13</v>
      </c>
      <c r="AC36" s="224"/>
      <c r="AD36" s="224"/>
      <c r="AE36" s="224"/>
      <c r="AF36" s="224">
        <v>254.9</v>
      </c>
      <c r="AG36" s="224"/>
      <c r="AH36" s="224"/>
      <c r="AI36" s="224"/>
      <c r="AJ36" s="223"/>
    </row>
    <row r="37" spans="1:36" s="171" customFormat="1" ht="30" customHeight="1" x14ac:dyDescent="0.2">
      <c r="A37" s="86" t="s">
        <v>84</v>
      </c>
      <c r="B37" s="89"/>
      <c r="C37" s="89"/>
      <c r="D37" s="88"/>
      <c r="E37" s="226">
        <f>J37+O37</f>
        <v>22000</v>
      </c>
      <c r="F37" s="225"/>
      <c r="G37" s="225"/>
      <c r="H37" s="225"/>
      <c r="I37" s="225"/>
      <c r="J37" s="225">
        <v>17000</v>
      </c>
      <c r="K37" s="225"/>
      <c r="L37" s="225"/>
      <c r="M37" s="225"/>
      <c r="N37" s="225"/>
      <c r="O37" s="225">
        <v>5000</v>
      </c>
      <c r="P37" s="225"/>
      <c r="Q37" s="225"/>
      <c r="R37" s="225"/>
      <c r="S37" s="225"/>
      <c r="T37" s="224">
        <v>0.4</v>
      </c>
      <c r="U37" s="224"/>
      <c r="V37" s="224"/>
      <c r="W37" s="224"/>
      <c r="X37" s="224">
        <v>10.7</v>
      </c>
      <c r="Y37" s="224"/>
      <c r="Z37" s="224"/>
      <c r="AA37" s="224"/>
      <c r="AB37" s="224">
        <v>9.5</v>
      </c>
      <c r="AC37" s="224"/>
      <c r="AD37" s="224"/>
      <c r="AE37" s="224"/>
      <c r="AF37" s="224">
        <v>288.60000000000002</v>
      </c>
      <c r="AG37" s="224"/>
      <c r="AH37" s="224"/>
      <c r="AI37" s="224"/>
      <c r="AJ37" s="223"/>
    </row>
    <row r="38" spans="1:36" s="171" customFormat="1" ht="30" customHeight="1" x14ac:dyDescent="0.2">
      <c r="A38" s="86" t="s">
        <v>153</v>
      </c>
      <c r="B38" s="86"/>
      <c r="C38" s="86"/>
      <c r="D38" s="85"/>
      <c r="E38" s="226">
        <f>J38+O38</f>
        <v>14000</v>
      </c>
      <c r="F38" s="225"/>
      <c r="G38" s="225"/>
      <c r="H38" s="225"/>
      <c r="I38" s="225"/>
      <c r="J38" s="225">
        <v>11000</v>
      </c>
      <c r="K38" s="225"/>
      <c r="L38" s="225"/>
      <c r="M38" s="225"/>
      <c r="N38" s="225"/>
      <c r="O38" s="225">
        <v>3000</v>
      </c>
      <c r="P38" s="225"/>
      <c r="Q38" s="225"/>
      <c r="R38" s="225"/>
      <c r="S38" s="225"/>
      <c r="T38" s="224">
        <v>1.5</v>
      </c>
      <c r="U38" s="224"/>
      <c r="V38" s="224"/>
      <c r="W38" s="224"/>
      <c r="X38" s="224">
        <v>7.4</v>
      </c>
      <c r="Y38" s="224"/>
      <c r="Z38" s="224"/>
      <c r="AA38" s="224"/>
      <c r="AB38" s="224">
        <v>9</v>
      </c>
      <c r="AC38" s="224"/>
      <c r="AD38" s="224"/>
      <c r="AE38" s="224"/>
      <c r="AF38" s="224">
        <v>289.7</v>
      </c>
      <c r="AG38" s="224"/>
      <c r="AH38" s="224"/>
      <c r="AI38" s="224"/>
      <c r="AJ38" s="223"/>
    </row>
    <row r="39" spans="1:36" s="171" customFormat="1" ht="30" customHeight="1" x14ac:dyDescent="0.2">
      <c r="A39" s="86" t="s">
        <v>152</v>
      </c>
      <c r="B39" s="86"/>
      <c r="C39" s="86"/>
      <c r="D39" s="85"/>
      <c r="E39" s="226">
        <f>J39+O39</f>
        <v>40000</v>
      </c>
      <c r="F39" s="225"/>
      <c r="G39" s="225"/>
      <c r="H39" s="225"/>
      <c r="I39" s="225"/>
      <c r="J39" s="225">
        <v>37000</v>
      </c>
      <c r="K39" s="225"/>
      <c r="L39" s="225"/>
      <c r="M39" s="225"/>
      <c r="N39" s="225"/>
      <c r="O39" s="225">
        <v>3000</v>
      </c>
      <c r="P39" s="225"/>
      <c r="Q39" s="225"/>
      <c r="R39" s="225"/>
      <c r="S39" s="225"/>
      <c r="T39" s="224">
        <v>1.5</v>
      </c>
      <c r="U39" s="224"/>
      <c r="V39" s="224"/>
      <c r="W39" s="224"/>
      <c r="X39" s="224">
        <v>0.8</v>
      </c>
      <c r="Y39" s="224"/>
      <c r="Z39" s="224"/>
      <c r="AA39" s="224"/>
      <c r="AB39" s="224">
        <v>7.6</v>
      </c>
      <c r="AC39" s="224"/>
      <c r="AD39" s="224"/>
      <c r="AE39" s="224"/>
      <c r="AF39" s="224">
        <v>259</v>
      </c>
      <c r="AG39" s="224"/>
      <c r="AH39" s="224"/>
      <c r="AI39" s="224"/>
      <c r="AJ39" s="223"/>
    </row>
    <row r="40" spans="1:36" ht="15" customHeight="1" thickBot="1" x14ac:dyDescent="0.25">
      <c r="A40" s="222"/>
      <c r="B40" s="221"/>
      <c r="C40" s="221"/>
      <c r="D40" s="220"/>
      <c r="E40" s="219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</row>
    <row r="41" spans="1:36" ht="21" customHeight="1" x14ac:dyDescent="0.2">
      <c r="A41" s="4" t="s">
        <v>151</v>
      </c>
    </row>
  </sheetData>
  <mergeCells count="248">
    <mergeCell ref="A25:D26"/>
    <mergeCell ref="E25:S25"/>
    <mergeCell ref="AG19:AJ19"/>
    <mergeCell ref="A19:D19"/>
    <mergeCell ref="E19:H19"/>
    <mergeCell ref="I19:L19"/>
    <mergeCell ref="M19:P19"/>
    <mergeCell ref="Q19:T19"/>
    <mergeCell ref="U19:X19"/>
    <mergeCell ref="AC18:AF18"/>
    <mergeCell ref="AG18:AJ18"/>
    <mergeCell ref="T28:W28"/>
    <mergeCell ref="X28:AA28"/>
    <mergeCell ref="AB28:AE28"/>
    <mergeCell ref="AF28:AI28"/>
    <mergeCell ref="Q18:T18"/>
    <mergeCell ref="U18:X18"/>
    <mergeCell ref="Y19:AB19"/>
    <mergeCell ref="AC19:AF19"/>
    <mergeCell ref="O38:S38"/>
    <mergeCell ref="T38:W38"/>
    <mergeCell ref="X38:AA38"/>
    <mergeCell ref="A36:D36"/>
    <mergeCell ref="E36:I36"/>
    <mergeCell ref="Y18:AB18"/>
    <mergeCell ref="A18:D18"/>
    <mergeCell ref="E18:H18"/>
    <mergeCell ref="I18:L18"/>
    <mergeCell ref="M18:P18"/>
    <mergeCell ref="AB32:AE32"/>
    <mergeCell ref="E32:I32"/>
    <mergeCell ref="AF39:AI39"/>
    <mergeCell ref="AB36:AE36"/>
    <mergeCell ref="AF36:AI36"/>
    <mergeCell ref="AB39:AE39"/>
    <mergeCell ref="X34:AA34"/>
    <mergeCell ref="AF37:AI37"/>
    <mergeCell ref="AB38:AE38"/>
    <mergeCell ref="AF38:AI38"/>
    <mergeCell ref="X30:AA30"/>
    <mergeCell ref="A39:D39"/>
    <mergeCell ref="E39:I39"/>
    <mergeCell ref="J39:N39"/>
    <mergeCell ref="O39:S39"/>
    <mergeCell ref="T39:W39"/>
    <mergeCell ref="X39:AA39"/>
    <mergeCell ref="A38:D38"/>
    <mergeCell ref="E38:I38"/>
    <mergeCell ref="J38:N38"/>
    <mergeCell ref="X29:AA29"/>
    <mergeCell ref="J36:N36"/>
    <mergeCell ref="O36:S36"/>
    <mergeCell ref="T36:W36"/>
    <mergeCell ref="X36:AA36"/>
    <mergeCell ref="J34:N34"/>
    <mergeCell ref="O34:S34"/>
    <mergeCell ref="T34:W34"/>
    <mergeCell ref="X31:AA31"/>
    <mergeCell ref="J30:N30"/>
    <mergeCell ref="A31:D31"/>
    <mergeCell ref="E31:I31"/>
    <mergeCell ref="J31:N31"/>
    <mergeCell ref="O31:S31"/>
    <mergeCell ref="T31:W31"/>
    <mergeCell ref="T29:W29"/>
    <mergeCell ref="A30:D30"/>
    <mergeCell ref="E30:I30"/>
    <mergeCell ref="O30:S30"/>
    <mergeCell ref="T30:W30"/>
    <mergeCell ref="AB35:AE35"/>
    <mergeCell ref="AF35:AI35"/>
    <mergeCell ref="A34:D34"/>
    <mergeCell ref="Y16:AB16"/>
    <mergeCell ref="X32:AA32"/>
    <mergeCell ref="AB30:AE30"/>
    <mergeCell ref="AF30:AI30"/>
    <mergeCell ref="AB31:AE31"/>
    <mergeCell ref="AF31:AI31"/>
    <mergeCell ref="AF32:AI32"/>
    <mergeCell ref="A16:D16"/>
    <mergeCell ref="E16:H16"/>
    <mergeCell ref="I16:L16"/>
    <mergeCell ref="M16:P16"/>
    <mergeCell ref="Q16:T16"/>
    <mergeCell ref="U16:X16"/>
    <mergeCell ref="O35:S35"/>
    <mergeCell ref="T35:W35"/>
    <mergeCell ref="X35:AA35"/>
    <mergeCell ref="E33:I33"/>
    <mergeCell ref="J33:N33"/>
    <mergeCell ref="O33:S33"/>
    <mergeCell ref="T33:W33"/>
    <mergeCell ref="X33:AA33"/>
    <mergeCell ref="AB34:AE34"/>
    <mergeCell ref="E34:I34"/>
    <mergeCell ref="AB33:AE33"/>
    <mergeCell ref="AF33:AI33"/>
    <mergeCell ref="A32:D32"/>
    <mergeCell ref="AF34:AI34"/>
    <mergeCell ref="J32:N32"/>
    <mergeCell ref="O32:S32"/>
    <mergeCell ref="T32:W32"/>
    <mergeCell ref="A33:D33"/>
    <mergeCell ref="E29:I29"/>
    <mergeCell ref="J29:N29"/>
    <mergeCell ref="O29:S29"/>
    <mergeCell ref="A40:D40"/>
    <mergeCell ref="E40:I40"/>
    <mergeCell ref="J40:N40"/>
    <mergeCell ref="O40:S40"/>
    <mergeCell ref="A35:D35"/>
    <mergeCell ref="E35:I35"/>
    <mergeCell ref="J35:N35"/>
    <mergeCell ref="AC20:AF20"/>
    <mergeCell ref="AG20:AJ20"/>
    <mergeCell ref="AG17:AJ17"/>
    <mergeCell ref="AB29:AE29"/>
    <mergeCell ref="AF29:AI29"/>
    <mergeCell ref="A28:D28"/>
    <mergeCell ref="E28:I28"/>
    <mergeCell ref="J28:N28"/>
    <mergeCell ref="O28:S28"/>
    <mergeCell ref="A29:D29"/>
    <mergeCell ref="AG15:AJ15"/>
    <mergeCell ref="A23:AJ23"/>
    <mergeCell ref="A15:D15"/>
    <mergeCell ref="E15:H15"/>
    <mergeCell ref="I15:L15"/>
    <mergeCell ref="M15:P15"/>
    <mergeCell ref="Q15:T15"/>
    <mergeCell ref="U15:X15"/>
    <mergeCell ref="M20:P20"/>
    <mergeCell ref="Q20:T20"/>
    <mergeCell ref="Y7:AB7"/>
    <mergeCell ref="T25:W26"/>
    <mergeCell ref="X25:AA26"/>
    <mergeCell ref="AB25:AE26"/>
    <mergeCell ref="AF25:AJ26"/>
    <mergeCell ref="E26:I26"/>
    <mergeCell ref="J26:N26"/>
    <mergeCell ref="O26:S26"/>
    <mergeCell ref="Y15:AB15"/>
    <mergeCell ref="AC15:AF15"/>
    <mergeCell ref="Q5:T5"/>
    <mergeCell ref="U5:X5"/>
    <mergeCell ref="A7:D7"/>
    <mergeCell ref="E7:H7"/>
    <mergeCell ref="I7:L7"/>
    <mergeCell ref="M7:P7"/>
    <mergeCell ref="Q7:T7"/>
    <mergeCell ref="U7:X7"/>
    <mergeCell ref="A2:AJ2"/>
    <mergeCell ref="A4:D5"/>
    <mergeCell ref="E4:H5"/>
    <mergeCell ref="I4:P4"/>
    <mergeCell ref="Q4:X4"/>
    <mergeCell ref="Y4:AB5"/>
    <mergeCell ref="AC4:AF5"/>
    <mergeCell ref="AG4:AJ5"/>
    <mergeCell ref="I5:L5"/>
    <mergeCell ref="M5:P5"/>
    <mergeCell ref="Y8:AB8"/>
    <mergeCell ref="AC8:AF8"/>
    <mergeCell ref="AG8:AJ8"/>
    <mergeCell ref="A13:D13"/>
    <mergeCell ref="E13:H13"/>
    <mergeCell ref="I13:L13"/>
    <mergeCell ref="M13:P13"/>
    <mergeCell ref="Q13:T13"/>
    <mergeCell ref="AC9:AF9"/>
    <mergeCell ref="AG9:AJ9"/>
    <mergeCell ref="AC7:AF7"/>
    <mergeCell ref="AG7:AJ7"/>
    <mergeCell ref="A8:D8"/>
    <mergeCell ref="E8:H8"/>
    <mergeCell ref="I8:L8"/>
    <mergeCell ref="M8:P8"/>
    <mergeCell ref="Q8:T8"/>
    <mergeCell ref="U8:X8"/>
    <mergeCell ref="Y10:AB10"/>
    <mergeCell ref="AC10:AF10"/>
    <mergeCell ref="AG10:AJ10"/>
    <mergeCell ref="A9:D9"/>
    <mergeCell ref="E9:H9"/>
    <mergeCell ref="I9:L9"/>
    <mergeCell ref="M9:P9"/>
    <mergeCell ref="Q9:T9"/>
    <mergeCell ref="U9:X9"/>
    <mergeCell ref="Y9:AB9"/>
    <mergeCell ref="A10:D10"/>
    <mergeCell ref="E10:H10"/>
    <mergeCell ref="I10:L10"/>
    <mergeCell ref="M10:P10"/>
    <mergeCell ref="Q10:T10"/>
    <mergeCell ref="U10:X10"/>
    <mergeCell ref="U11:X11"/>
    <mergeCell ref="A12:D12"/>
    <mergeCell ref="E12:H12"/>
    <mergeCell ref="I12:L12"/>
    <mergeCell ref="M12:P12"/>
    <mergeCell ref="Q12:T12"/>
    <mergeCell ref="U12:X12"/>
    <mergeCell ref="AC13:AF13"/>
    <mergeCell ref="Y14:AB14"/>
    <mergeCell ref="AC14:AF14"/>
    <mergeCell ref="AG14:AJ14"/>
    <mergeCell ref="AG13:AJ13"/>
    <mergeCell ref="A11:D11"/>
    <mergeCell ref="E11:H11"/>
    <mergeCell ref="I11:L11"/>
    <mergeCell ref="M11:P11"/>
    <mergeCell ref="Q11:T11"/>
    <mergeCell ref="Y11:AB11"/>
    <mergeCell ref="AC11:AF11"/>
    <mergeCell ref="AG11:AJ11"/>
    <mergeCell ref="Y12:AB12"/>
    <mergeCell ref="U13:X13"/>
    <mergeCell ref="AC16:AF16"/>
    <mergeCell ref="AG16:AJ16"/>
    <mergeCell ref="AC12:AF12"/>
    <mergeCell ref="AG12:AJ12"/>
    <mergeCell ref="Y13:AB13"/>
    <mergeCell ref="Y17:AB17"/>
    <mergeCell ref="AC17:AF17"/>
    <mergeCell ref="A37:D37"/>
    <mergeCell ref="E37:I37"/>
    <mergeCell ref="J37:N37"/>
    <mergeCell ref="O37:S37"/>
    <mergeCell ref="T37:W37"/>
    <mergeCell ref="X37:AA37"/>
    <mergeCell ref="U20:X20"/>
    <mergeCell ref="Y20:AB20"/>
    <mergeCell ref="AB37:AE37"/>
    <mergeCell ref="A17:D17"/>
    <mergeCell ref="E17:H17"/>
    <mergeCell ref="I17:L17"/>
    <mergeCell ref="M17:P17"/>
    <mergeCell ref="Q17:T17"/>
    <mergeCell ref="U17:X17"/>
    <mergeCell ref="A20:D20"/>
    <mergeCell ref="E20:H20"/>
    <mergeCell ref="I20:L20"/>
    <mergeCell ref="A14:D14"/>
    <mergeCell ref="E14:H14"/>
    <mergeCell ref="I14:L14"/>
    <mergeCell ref="M14:P14"/>
    <mergeCell ref="Q14:T14"/>
    <mergeCell ref="U14:X14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18,19</vt:lpstr>
      <vt:lpstr>20,21</vt:lpstr>
      <vt:lpstr>22,23</vt:lpstr>
      <vt:lpstr>24,25</vt:lpstr>
      <vt:lpstr>26,27</vt:lpstr>
      <vt:lpstr>'18,19'!Print_Area</vt:lpstr>
      <vt:lpstr>'20,21'!Print_Area</vt:lpstr>
      <vt:lpstr>'22,23'!Print_Area</vt:lpstr>
      <vt:lpstr>'24,25'!Print_Area</vt:lpstr>
      <vt:lpstr>'26,27'!Print_Area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2024-09-05T07:18:59Z</dcterms:created>
  <dcterms:modified xsi:type="dcterms:W3CDTF">2024-09-05T07:19:10Z</dcterms:modified>
</cp:coreProperties>
</file>